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tsuri2025\4.2025まとめ\"/>
    </mc:Choice>
  </mc:AlternateContent>
  <xr:revisionPtr revIDLastSave="0" documentId="13_ncr:1_{AB3A177B-8D5C-40E9-B996-7F3B28A5EDFD}" xr6:coauthVersionLast="47" xr6:coauthVersionMax="47" xr10:uidLastSave="{00000000-0000-0000-0000-000000000000}"/>
  <bookViews>
    <workbookView xWindow="1560" yWindow="0" windowWidth="17160" windowHeight="11964" xr2:uid="{0B9BD792-4F76-459C-AD55-8DA9258B1E04}"/>
  </bookViews>
  <sheets>
    <sheet name="一覧表" sheetId="10" r:id="rId1"/>
    <sheet name="三ツ星入賞" sheetId="6" r:id="rId2"/>
    <sheet name="トーナメント結果" sheetId="8" r:id="rId3"/>
    <sheet name="魚拓" sheetId="9" r:id="rId4"/>
    <sheet name="大会得点" sheetId="11" r:id="rId5"/>
  </sheets>
  <definedNames>
    <definedName name="_xlnm.Print_Area" localSheetId="2">トーナメント結果!$A$1:$G$43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0" l="1"/>
  <c r="S13" i="10"/>
  <c r="S22" i="10"/>
  <c r="S20" i="10"/>
  <c r="S11" i="10"/>
  <c r="S7" i="10"/>
  <c r="S21" i="10"/>
  <c r="S12" i="10"/>
  <c r="S10" i="10"/>
  <c r="S8" i="10"/>
  <c r="S30" i="10"/>
  <c r="S29" i="10"/>
  <c r="S16" i="10"/>
  <c r="I14" i="6"/>
  <c r="J14" i="6"/>
  <c r="K14" i="6"/>
  <c r="S27" i="10"/>
  <c r="S24" i="10"/>
  <c r="S18" i="10"/>
  <c r="S15" i="10"/>
  <c r="S6" i="10"/>
  <c r="S23" i="10"/>
  <c r="S28" i="10"/>
  <c r="S17" i="10"/>
  <c r="N15" i="6"/>
  <c r="O15" i="6"/>
  <c r="P15" i="6"/>
  <c r="Q15" i="6"/>
  <c r="R15" i="6"/>
  <c r="J38" i="8" l="1"/>
  <c r="I38" i="8"/>
  <c r="J37" i="8"/>
  <c r="I37" i="8"/>
  <c r="J41" i="8"/>
  <c r="I41" i="8"/>
  <c r="J40" i="8"/>
  <c r="I40" i="8"/>
  <c r="I39" i="8"/>
  <c r="J39" i="8"/>
  <c r="S32" i="10"/>
  <c r="S9" i="10"/>
  <c r="S14" i="10"/>
  <c r="S19" i="10"/>
  <c r="S26" i="10"/>
  <c r="S31" i="10"/>
  <c r="S5" i="10"/>
  <c r="S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D34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D33" i="10"/>
  <c r="L40" i="8" l="1"/>
  <c r="D40" i="8"/>
  <c r="B40" i="8"/>
  <c r="C40" i="8"/>
  <c r="K40" i="8"/>
  <c r="K37" i="8"/>
  <c r="L37" i="8"/>
  <c r="D37" i="8"/>
  <c r="B37" i="8"/>
  <c r="C37" i="8"/>
  <c r="K39" i="8"/>
  <c r="L39" i="8"/>
  <c r="D39" i="8"/>
  <c r="B39" i="8"/>
  <c r="C39" i="8"/>
  <c r="D41" i="8"/>
  <c r="B41" i="8"/>
  <c r="L41" i="8"/>
  <c r="C41" i="8"/>
  <c r="K41" i="8"/>
  <c r="K38" i="8"/>
  <c r="L38" i="8"/>
  <c r="D38" i="8"/>
  <c r="B38" i="8"/>
  <c r="C38" i="8"/>
  <c r="S34" i="10"/>
  <c r="R14" i="6"/>
  <c r="Q14" i="6"/>
  <c r="P14" i="6"/>
  <c r="O14" i="6"/>
  <c r="N14" i="6"/>
  <c r="M14" i="6"/>
  <c r="L14" i="6"/>
  <c r="H14" i="6"/>
  <c r="G14" i="6"/>
  <c r="F14" i="6"/>
  <c r="E14" i="6"/>
  <c r="D14" i="6"/>
  <c r="E40" i="8" l="1"/>
  <c r="F40" i="8" s="1"/>
  <c r="E41" i="8"/>
  <c r="F41" i="8" s="1"/>
  <c r="E37" i="8"/>
  <c r="F37" i="8" s="1"/>
  <c r="E39" i="8"/>
  <c r="F39" i="8" s="1"/>
  <c r="E38" i="8"/>
  <c r="F38" i="8" s="1"/>
  <c r="L15" i="6"/>
  <c r="J35" i="8" s="1"/>
  <c r="M15" i="6"/>
  <c r="J36" i="8" s="1"/>
  <c r="G15" i="6"/>
  <c r="J30" i="8" s="1"/>
  <c r="H15" i="6"/>
  <c r="I15" i="6"/>
  <c r="J15" i="6"/>
  <c r="K15" i="6"/>
  <c r="D15" i="6"/>
  <c r="E15" i="6"/>
  <c r="F15" i="6"/>
  <c r="S33" i="10"/>
  <c r="I35" i="8" l="1"/>
  <c r="K35" i="8"/>
  <c r="L35" i="8"/>
  <c r="B35" i="8"/>
  <c r="I36" i="8"/>
  <c r="L36" i="8"/>
  <c r="B36" i="8"/>
  <c r="K36" i="8"/>
  <c r="I30" i="8"/>
  <c r="I27" i="8"/>
  <c r="J27" i="8"/>
  <c r="J34" i="8"/>
  <c r="I34" i="8"/>
  <c r="J33" i="8"/>
  <c r="I33" i="8"/>
  <c r="J32" i="8"/>
  <c r="I32" i="8"/>
  <c r="K30" i="8"/>
  <c r="L30" i="8"/>
  <c r="B30" i="8"/>
  <c r="J28" i="8"/>
  <c r="I28" i="8"/>
  <c r="C35" i="8" s="1"/>
  <c r="J29" i="8"/>
  <c r="I29" i="8"/>
  <c r="I31" i="8"/>
  <c r="J31" i="8"/>
  <c r="E35" i="8" l="1"/>
  <c r="F35" i="8" s="1"/>
  <c r="D35" i="8"/>
  <c r="D36" i="8"/>
  <c r="C36" i="8"/>
  <c r="L32" i="8"/>
  <c r="B32" i="8"/>
  <c r="K32" i="8"/>
  <c r="K29" i="8"/>
  <c r="L29" i="8"/>
  <c r="B29" i="8"/>
  <c r="K28" i="8"/>
  <c r="L28" i="8"/>
  <c r="B28" i="8"/>
  <c r="B33" i="8"/>
  <c r="K33" i="8"/>
  <c r="C33" i="8" s="1"/>
  <c r="L33" i="8"/>
  <c r="L31" i="8"/>
  <c r="B31" i="8"/>
  <c r="K31" i="8"/>
  <c r="B34" i="8"/>
  <c r="K34" i="8"/>
  <c r="L34" i="8"/>
  <c r="D34" i="8" s="1"/>
  <c r="L27" i="8"/>
  <c r="K27" i="8"/>
  <c r="B27" i="8"/>
  <c r="E36" i="8" l="1"/>
  <c r="F36" i="8" s="1"/>
  <c r="C34" i="8"/>
  <c r="C32" i="8"/>
  <c r="D32" i="8"/>
  <c r="D29" i="8"/>
  <c r="D30" i="8"/>
  <c r="D31" i="8"/>
  <c r="D28" i="8"/>
  <c r="D33" i="8"/>
  <c r="D27" i="8"/>
  <c r="C28" i="8"/>
  <c r="C27" i="8"/>
  <c r="C31" i="8"/>
  <c r="C29" i="8"/>
  <c r="C30" i="8"/>
  <c r="L42" i="8"/>
  <c r="C21" i="8" s="1"/>
  <c r="D42" i="8" l="1"/>
  <c r="C23" i="8"/>
  <c r="E30" i="8" l="1"/>
  <c r="F30" i="8" s="1"/>
  <c r="E31" i="8"/>
  <c r="F31" i="8" s="1"/>
  <c r="E32" i="8"/>
  <c r="F32" i="8" s="1"/>
  <c r="E33" i="8"/>
  <c r="F33" i="8" s="1"/>
  <c r="E34" i="8"/>
  <c r="F34" i="8" s="1"/>
  <c r="E28" i="8"/>
  <c r="F28" i="8" s="1"/>
  <c r="E27" i="8"/>
  <c r="F27" i="8" s="1"/>
  <c r="E29" i="8"/>
  <c r="F29" i="8" s="1"/>
  <c r="F42" i="8" l="1"/>
  <c r="E42" i="8"/>
</calcChain>
</file>

<file path=xl/sharedStrings.xml><?xml version="1.0" encoding="utf-8"?>
<sst xmlns="http://schemas.openxmlformats.org/spreadsheetml/2006/main" count="207" uniqueCount="138">
  <si>
    <t>登録ＮＯ</t>
    <rPh sb="0" eb="2">
      <t>トウロク</t>
    </rPh>
    <phoneticPr fontId="3"/>
  </si>
  <si>
    <t>参加人数</t>
    <rPh sb="0" eb="2">
      <t>サンカ</t>
    </rPh>
    <rPh sb="2" eb="4">
      <t>ニンズウ</t>
    </rPh>
    <phoneticPr fontId="3"/>
  </si>
  <si>
    <t>大会名①</t>
    <rPh sb="0" eb="2">
      <t>タイカイ</t>
    </rPh>
    <rPh sb="2" eb="3">
      <t>メイ</t>
    </rPh>
    <phoneticPr fontId="3"/>
  </si>
  <si>
    <t>大会日</t>
    <rPh sb="0" eb="2">
      <t>タイカイ</t>
    </rPh>
    <rPh sb="2" eb="3">
      <t>ビ</t>
    </rPh>
    <phoneticPr fontId="3"/>
  </si>
  <si>
    <t>渡辺敏夫</t>
  </si>
  <si>
    <t>薬師寺定生</t>
  </si>
  <si>
    <t>上松政美</t>
  </si>
  <si>
    <t>北詰繁清</t>
    <phoneticPr fontId="3"/>
  </si>
  <si>
    <t>塩飽雅裕</t>
  </si>
  <si>
    <t>古川良則</t>
  </si>
  <si>
    <t>三ツ星初釣り大会</t>
  </si>
  <si>
    <t>兵庫協会初釣り大会</t>
  </si>
  <si>
    <t>Ｓ／Ｃ春季通信大会</t>
    <phoneticPr fontId="3"/>
  </si>
  <si>
    <t>全日本Ｓ／Ｃ(協会対抗)</t>
    <rPh sb="7" eb="9">
      <t>キョウカイ</t>
    </rPh>
    <rPh sb="9" eb="11">
      <t>タイコウ</t>
    </rPh>
    <phoneticPr fontId="3"/>
  </si>
  <si>
    <t>三ツ星春季大会</t>
    <rPh sb="0" eb="3">
      <t>ミツボシ</t>
    </rPh>
    <rPh sb="3" eb="5">
      <t>シュンキ</t>
    </rPh>
    <phoneticPr fontId="3"/>
  </si>
  <si>
    <t>兵庫県民釣り大会</t>
    <rPh sb="0" eb="2">
      <t>ヒョウゴ</t>
    </rPh>
    <rPh sb="2" eb="4">
      <t>ケンミン</t>
    </rPh>
    <rPh sb="4" eb="5">
      <t>ツ</t>
    </rPh>
    <rPh sb="6" eb="8">
      <t>タイカイ</t>
    </rPh>
    <phoneticPr fontId="3"/>
  </si>
  <si>
    <t>兵庫協会キス名人戦</t>
    <rPh sb="0" eb="2">
      <t>ヒョウゴ</t>
    </rPh>
    <rPh sb="2" eb="4">
      <t>キョウカイ</t>
    </rPh>
    <rPh sb="6" eb="9">
      <t>メイジンセン</t>
    </rPh>
    <phoneticPr fontId="3"/>
  </si>
  <si>
    <t>全日本キス選手権大会</t>
    <rPh sb="0" eb="3">
      <t>ゼンニホン</t>
    </rPh>
    <phoneticPr fontId="3"/>
  </si>
  <si>
    <t>三ツ星夜釣り大会</t>
    <rPh sb="0" eb="1">
      <t>ミ</t>
    </rPh>
    <rPh sb="2" eb="3">
      <t>ボシ</t>
    </rPh>
    <phoneticPr fontId="3"/>
  </si>
  <si>
    <t>全日本Ｓ／Ｃ(オープン)</t>
    <phoneticPr fontId="3"/>
  </si>
  <si>
    <t>三ツ星キス・ベラ大会</t>
    <rPh sb="0" eb="1">
      <t>ミ</t>
    </rPh>
    <rPh sb="2" eb="3">
      <t>ボシ</t>
    </rPh>
    <rPh sb="8" eb="10">
      <t>タイカイ</t>
    </rPh>
    <phoneticPr fontId="3"/>
  </si>
  <si>
    <t>全日本Ｓ／Ｃ選手権大会</t>
    <phoneticPr fontId="3"/>
  </si>
  <si>
    <t>全日本カレイ選手権大会</t>
    <rPh sb="0" eb="3">
      <t>ゼンニホン</t>
    </rPh>
    <rPh sb="6" eb="9">
      <t>センシュケン</t>
    </rPh>
    <rPh sb="9" eb="11">
      <t>タイカイ</t>
    </rPh>
    <phoneticPr fontId="3"/>
  </si>
  <si>
    <t>三ツ星納竿大会</t>
    <rPh sb="0" eb="3">
      <t>ミツボシ</t>
    </rPh>
    <rPh sb="3" eb="7">
      <t>ノウカンタイカイ</t>
    </rPh>
    <phoneticPr fontId="3"/>
  </si>
  <si>
    <t>大会名</t>
    <rPh sb="0" eb="2">
      <t>タイカイ</t>
    </rPh>
    <rPh sb="2" eb="3">
      <t>メイ</t>
    </rPh>
    <phoneticPr fontId="3"/>
  </si>
  <si>
    <t>合　　計</t>
    <rPh sb="0" eb="1">
      <t>ゴウ</t>
    </rPh>
    <rPh sb="3" eb="4">
      <t>ケイ</t>
    </rPh>
    <phoneticPr fontId="3"/>
  </si>
  <si>
    <t>点</t>
    <rPh sb="0" eb="1">
      <t>テン</t>
    </rPh>
    <phoneticPr fontId="3"/>
  </si>
  <si>
    <t>三ツ星納竿大会</t>
    <rPh sb="0" eb="1">
      <t>ミ</t>
    </rPh>
    <rPh sb="2" eb="3">
      <t>ボシ</t>
    </rPh>
    <rPh sb="3" eb="5">
      <t>ノウカン</t>
    </rPh>
    <rPh sb="5" eb="7">
      <t>タイカイ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</si>
  <si>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</si>
  <si>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</si>
  <si>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</si>
  <si>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</si>
  <si>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５位</t>
    <rPh sb="1" eb="2">
      <t>イ</t>
    </rPh>
    <phoneticPr fontId="3"/>
  </si>
  <si>
    <t>６位</t>
    <rPh sb="1" eb="2">
      <t>イ</t>
    </rPh>
    <phoneticPr fontId="3"/>
  </si>
  <si>
    <t>７位</t>
    <rPh sb="1" eb="2">
      <t>イ</t>
    </rPh>
    <phoneticPr fontId="3"/>
  </si>
  <si>
    <t>氏名</t>
  </si>
  <si>
    <t>氏名</t>
    <rPh sb="0" eb="2">
      <t>シメイ</t>
    </rPh>
    <phoneticPr fontId="3"/>
  </si>
  <si>
    <t>トーナメント結果配分表</t>
    <rPh sb="6" eb="8">
      <t>ケッカ</t>
    </rPh>
    <rPh sb="8" eb="10">
      <t>ハイブン</t>
    </rPh>
    <rPh sb="10" eb="11">
      <t>ヒョウ</t>
    </rPh>
    <phoneticPr fontId="3"/>
  </si>
  <si>
    <t>件</t>
    <rPh sb="0" eb="1">
      <t>ケン</t>
    </rPh>
    <phoneticPr fontId="3"/>
  </si>
  <si>
    <t>費用</t>
    <rPh sb="0" eb="2">
      <t>ヒヨウ</t>
    </rPh>
    <phoneticPr fontId="3"/>
  </si>
  <si>
    <t>賞品代原資</t>
    <rPh sb="0" eb="2">
      <t>ショウヒン</t>
    </rPh>
    <rPh sb="2" eb="3">
      <t>ダイ</t>
    </rPh>
    <rPh sb="3" eb="5">
      <t>ゲンシ</t>
    </rPh>
    <phoneticPr fontId="3"/>
  </si>
  <si>
    <t>総合得点</t>
    <rPh sb="0" eb="2">
      <t>ソウゴウ</t>
    </rPh>
    <rPh sb="2" eb="4">
      <t>トクテン</t>
    </rPh>
    <phoneticPr fontId="3"/>
  </si>
  <si>
    <t>１点単価</t>
    <rPh sb="0" eb="2">
      <t>イッテン</t>
    </rPh>
    <rPh sb="2" eb="4">
      <t>タンカ</t>
    </rPh>
    <phoneticPr fontId="3"/>
  </si>
  <si>
    <t>個人配分</t>
    <rPh sb="0" eb="2">
      <t>コジン</t>
    </rPh>
    <rPh sb="2" eb="4">
      <t>ハイブン</t>
    </rPh>
    <phoneticPr fontId="3"/>
  </si>
  <si>
    <t>500円単位</t>
    <rPh sb="3" eb="4">
      <t>エン</t>
    </rPh>
    <rPh sb="4" eb="6">
      <t>タンイ</t>
    </rPh>
    <phoneticPr fontId="3"/>
  </si>
  <si>
    <t>得点</t>
    <rPh sb="0" eb="2">
      <t>トクテン</t>
    </rPh>
    <phoneticPr fontId="3"/>
  </si>
  <si>
    <t>金額</t>
    <rPh sb="0" eb="2">
      <t>キンガク</t>
    </rPh>
    <phoneticPr fontId="3"/>
  </si>
  <si>
    <t>是正金額</t>
    <rPh sb="0" eb="2">
      <t>ゼセイ</t>
    </rPh>
    <rPh sb="2" eb="4">
      <t>キンガク</t>
    </rPh>
    <phoneticPr fontId="3"/>
  </si>
  <si>
    <t>合計</t>
    <rPh sb="0" eb="2">
      <t>ゴウケイ</t>
    </rPh>
    <phoneticPr fontId="3"/>
  </si>
  <si>
    <t>№</t>
    <phoneticPr fontId="1"/>
  </si>
  <si>
    <t>長寸</t>
  </si>
  <si>
    <t>魚名</t>
  </si>
  <si>
    <t>ﾗﾝｸ</t>
  </si>
  <si>
    <t>号数</t>
  </si>
  <si>
    <t>年月日</t>
  </si>
  <si>
    <t>釣り場</t>
  </si>
  <si>
    <t>協会入賞得点</t>
    <rPh sb="0" eb="2">
      <t>キョウカイ</t>
    </rPh>
    <rPh sb="2" eb="4">
      <t>ニュウショウ</t>
    </rPh>
    <rPh sb="4" eb="6">
      <t>トクテン</t>
    </rPh>
    <phoneticPr fontId="1"/>
  </si>
  <si>
    <t>三ツ星大会入賞得点</t>
    <rPh sb="0" eb="1">
      <t>ミ</t>
    </rPh>
    <rPh sb="2" eb="3">
      <t>ボシ</t>
    </rPh>
    <rPh sb="3" eb="5">
      <t>タイカイ</t>
    </rPh>
    <rPh sb="5" eb="7">
      <t>ニュウショウ</t>
    </rPh>
    <rPh sb="7" eb="9">
      <t>トクテン</t>
    </rPh>
    <phoneticPr fontId="1"/>
  </si>
  <si>
    <t>初釣り大会</t>
    <rPh sb="0" eb="1">
      <t>ハツ</t>
    </rPh>
    <rPh sb="1" eb="2">
      <t>ツ</t>
    </rPh>
    <rPh sb="3" eb="5">
      <t>タイカイ</t>
    </rPh>
    <phoneticPr fontId="1"/>
  </si>
  <si>
    <t>春季釣り大会</t>
    <rPh sb="0" eb="2">
      <t>シュンキ</t>
    </rPh>
    <rPh sb="2" eb="3">
      <t>ツ</t>
    </rPh>
    <rPh sb="4" eb="6">
      <t>タイカイ</t>
    </rPh>
    <phoneticPr fontId="1"/>
  </si>
  <si>
    <t>兵庫県民釣り大会</t>
    <rPh sb="0" eb="2">
      <t>ヒョウゴ</t>
    </rPh>
    <rPh sb="2" eb="4">
      <t>ケンミン</t>
    </rPh>
    <rPh sb="4" eb="5">
      <t>ツ</t>
    </rPh>
    <rPh sb="6" eb="8">
      <t>タイカイ</t>
    </rPh>
    <phoneticPr fontId="1"/>
  </si>
  <si>
    <t>キス名人戦</t>
    <rPh sb="2" eb="5">
      <t>メイジンセン</t>
    </rPh>
    <phoneticPr fontId="1"/>
  </si>
  <si>
    <t>クラブ対抗キス</t>
    <rPh sb="3" eb="5">
      <t>タイコウ</t>
    </rPh>
    <phoneticPr fontId="1"/>
  </si>
  <si>
    <t>全日本キス選手権</t>
    <rPh sb="0" eb="3">
      <t>ゼンニホン</t>
    </rPh>
    <rPh sb="5" eb="8">
      <t>センシュケン</t>
    </rPh>
    <phoneticPr fontId="1"/>
  </si>
  <si>
    <t>全日本カレイ</t>
    <rPh sb="0" eb="3">
      <t>ゼンニホン</t>
    </rPh>
    <phoneticPr fontId="1"/>
  </si>
  <si>
    <t>三ツ星初釣り大会</t>
    <rPh sb="0" eb="1">
      <t>ミ</t>
    </rPh>
    <rPh sb="2" eb="3">
      <t>ボシ</t>
    </rPh>
    <rPh sb="3" eb="4">
      <t>ハツ</t>
    </rPh>
    <rPh sb="4" eb="5">
      <t>ツ</t>
    </rPh>
    <rPh sb="6" eb="8">
      <t>タイカイ</t>
    </rPh>
    <phoneticPr fontId="1"/>
  </si>
  <si>
    <t>三ツ星春季大会</t>
    <rPh sb="0" eb="1">
      <t>ミ</t>
    </rPh>
    <rPh sb="2" eb="3">
      <t>ボシ</t>
    </rPh>
    <rPh sb="3" eb="5">
      <t>シュンキ</t>
    </rPh>
    <rPh sb="5" eb="7">
      <t>タイカイ</t>
    </rPh>
    <phoneticPr fontId="1"/>
  </si>
  <si>
    <t>三ツ星納竿大会</t>
    <rPh sb="0" eb="1">
      <t>ミ</t>
    </rPh>
    <rPh sb="2" eb="3">
      <t>ボシ</t>
    </rPh>
    <rPh sb="3" eb="5">
      <t>ノウカン</t>
    </rPh>
    <rPh sb="5" eb="7">
      <t>タイカイ</t>
    </rPh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</si>
  <si>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</si>
  <si>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</si>
  <si>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</si>
  <si>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</si>
  <si>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</si>
  <si>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</si>
  <si>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古川良則</t>
    <rPh sb="0" eb="2">
      <t>フルカワ</t>
    </rPh>
    <rPh sb="2" eb="4">
      <t>ヨシノリ</t>
    </rPh>
    <phoneticPr fontId="1"/>
  </si>
  <si>
    <t>渡辺敏夫</t>
    <rPh sb="0" eb="2">
      <t>ワタナベ</t>
    </rPh>
    <rPh sb="2" eb="4">
      <t>トシオ</t>
    </rPh>
    <phoneticPr fontId="1"/>
  </si>
  <si>
    <t>薬師寺定生</t>
    <rPh sb="0" eb="3">
      <t>ヤクシジ</t>
    </rPh>
    <rPh sb="3" eb="5">
      <t>サダオ</t>
    </rPh>
    <phoneticPr fontId="1"/>
  </si>
  <si>
    <t>上松政美</t>
    <rPh sb="0" eb="2">
      <t>ウエマツ</t>
    </rPh>
    <rPh sb="2" eb="4">
      <t>マサミ</t>
    </rPh>
    <phoneticPr fontId="1"/>
  </si>
  <si>
    <t>下村成勝</t>
    <rPh sb="0" eb="2">
      <t>シモムラ</t>
    </rPh>
    <rPh sb="2" eb="4">
      <t>シゲカツ</t>
    </rPh>
    <phoneticPr fontId="1"/>
  </si>
  <si>
    <t>北詰繁清</t>
    <rPh sb="0" eb="2">
      <t>キタヅメ</t>
    </rPh>
    <rPh sb="2" eb="4">
      <t>シゲキヨ</t>
    </rPh>
    <phoneticPr fontId="1"/>
  </si>
  <si>
    <t>三ツ星春季大会</t>
    <rPh sb="3" eb="5">
      <t>シュンキ</t>
    </rPh>
    <rPh sb="5" eb="7">
      <t>タイカイ</t>
    </rPh>
    <phoneticPr fontId="1"/>
  </si>
  <si>
    <t>垂水漁港清掃</t>
    <rPh sb="0" eb="2">
      <t>タルミ</t>
    </rPh>
    <rPh sb="2" eb="4">
      <t>ギョコウ</t>
    </rPh>
    <rPh sb="4" eb="6">
      <t>セイソウ</t>
    </rPh>
    <phoneticPr fontId="1"/>
  </si>
  <si>
    <t>事故防止講習会</t>
    <rPh sb="0" eb="4">
      <t>ジコボウシ</t>
    </rPh>
    <rPh sb="4" eb="7">
      <t>コウシュウカイ</t>
    </rPh>
    <phoneticPr fontId="1"/>
  </si>
  <si>
    <t>兵庫カップＳ／Ｃ大会</t>
    <rPh sb="0" eb="2">
      <t>ヒョウゴ</t>
    </rPh>
    <rPh sb="8" eb="10">
      <t>タイカイ</t>
    </rPh>
    <phoneticPr fontId="1"/>
  </si>
  <si>
    <t>三ツ星夜釣り大会</t>
    <rPh sb="0" eb="1">
      <t>ミ</t>
    </rPh>
    <rPh sb="2" eb="3">
      <t>ボシ</t>
    </rPh>
    <rPh sb="3" eb="5">
      <t>ヨヅ</t>
    </rPh>
    <rPh sb="6" eb="8">
      <t>タイカイ</t>
    </rPh>
    <phoneticPr fontId="3"/>
  </si>
  <si>
    <t>優勝</t>
    <rPh sb="0" eb="2">
      <t>ユウショウ</t>
    </rPh>
    <phoneticPr fontId="1"/>
  </si>
  <si>
    <t>クラブトーナメント参加  7件</t>
    <rPh sb="9" eb="11">
      <t>サンカ</t>
    </rPh>
    <rPh sb="14" eb="15">
      <t>ケン</t>
    </rPh>
    <phoneticPr fontId="3"/>
  </si>
  <si>
    <t>◎</t>
    <phoneticPr fontId="1"/>
  </si>
  <si>
    <t>対象魚なし： 参加有5点</t>
    <rPh sb="0" eb="3">
      <t>タイショウギョ</t>
    </rPh>
    <rPh sb="7" eb="9">
      <t>サンカ</t>
    </rPh>
    <rPh sb="9" eb="10">
      <t>アリ</t>
    </rPh>
    <rPh sb="11" eb="12">
      <t>テン</t>
    </rPh>
    <phoneticPr fontId="1"/>
  </si>
  <si>
    <t>◎　三ツ星大会参加</t>
    <rPh sb="2" eb="3">
      <t>ミ</t>
    </rPh>
    <rPh sb="4" eb="5">
      <t>ボシ</t>
    </rPh>
    <rPh sb="5" eb="7">
      <t>タイカイ</t>
    </rPh>
    <rPh sb="7" eb="9">
      <t>サンカ</t>
    </rPh>
    <phoneticPr fontId="1"/>
  </si>
  <si>
    <t>〇　連盟・協会大会参加</t>
    <rPh sb="2" eb="4">
      <t>レンメイ</t>
    </rPh>
    <rPh sb="5" eb="7">
      <t>キョウカイ</t>
    </rPh>
    <rPh sb="7" eb="9">
      <t>タイカイ</t>
    </rPh>
    <rPh sb="9" eb="11">
      <t>サンカ</t>
    </rPh>
    <phoneticPr fontId="1"/>
  </si>
  <si>
    <t>氏名・年月日・魚名順</t>
    <rPh sb="0" eb="2">
      <t>シメイ</t>
    </rPh>
    <rPh sb="3" eb="6">
      <t>ネンガッピ</t>
    </rPh>
    <rPh sb="7" eb="9">
      <t>ギョメイ</t>
    </rPh>
    <rPh sb="9" eb="10">
      <t>ジュン</t>
    </rPh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</si>
  <si>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</si>
  <si>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</si>
  <si>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得点</t>
    <rPh sb="0" eb="2">
      <t>トクテン</t>
    </rPh>
    <phoneticPr fontId="1"/>
  </si>
  <si>
    <t>KEY</t>
    <phoneticPr fontId="1"/>
  </si>
  <si>
    <t>善意の釣り</t>
    <rPh sb="0" eb="2">
      <t>ゼンイ</t>
    </rPh>
    <rPh sb="3" eb="4">
      <t>ツ</t>
    </rPh>
    <phoneticPr fontId="1"/>
  </si>
  <si>
    <t>◎</t>
    <phoneticPr fontId="1"/>
  </si>
  <si>
    <t>〇</t>
    <phoneticPr fontId="1"/>
  </si>
  <si>
    <t>兵協春季通信釣り大会</t>
    <rPh sb="0" eb="2">
      <t>ヒョウキョウ</t>
    </rPh>
    <rPh sb="2" eb="4">
      <t>シュンキ</t>
    </rPh>
    <rPh sb="4" eb="6">
      <t>ツウシン</t>
    </rPh>
    <rPh sb="6" eb="7">
      <t>ツ</t>
    </rPh>
    <rPh sb="8" eb="10">
      <t>タイカイ</t>
    </rPh>
    <phoneticPr fontId="3"/>
  </si>
  <si>
    <t>三ツ星キス・ベラ大会</t>
    <rPh sb="0" eb="1">
      <t>ミ</t>
    </rPh>
    <rPh sb="2" eb="3">
      <t>ボシ</t>
    </rPh>
    <rPh sb="8" eb="10">
      <t>タイカイ</t>
    </rPh>
    <phoneticPr fontId="1"/>
  </si>
  <si>
    <t>２０２4年三ツ星トーナメント大会入賞得点表</t>
    <rPh sb="4" eb="5">
      <t>ネン</t>
    </rPh>
    <rPh sb="5" eb="6">
      <t>ミ</t>
    </rPh>
    <rPh sb="7" eb="8">
      <t>ボシ</t>
    </rPh>
    <rPh sb="14" eb="16">
      <t>タイカイ</t>
    </rPh>
    <rPh sb="16" eb="18">
      <t>ニュウショウ</t>
    </rPh>
    <rPh sb="18" eb="20">
      <t>トクテン</t>
    </rPh>
    <rPh sb="20" eb="21">
      <t>ヒョウ</t>
    </rPh>
    <phoneticPr fontId="3"/>
  </si>
  <si>
    <t>2024年度魚拓データ一覧表</t>
    <rPh sb="4" eb="6">
      <t>ネンド</t>
    </rPh>
    <rPh sb="6" eb="8">
      <t>ギョタク</t>
    </rPh>
    <rPh sb="11" eb="14">
      <t>イチランヒョウ</t>
    </rPh>
    <phoneticPr fontId="1"/>
  </si>
  <si>
    <t>2024年度大会得点データ</t>
    <rPh sb="4" eb="6">
      <t>ネンド</t>
    </rPh>
    <rPh sb="6" eb="8">
      <t>タイカイ</t>
    </rPh>
    <rPh sb="8" eb="10">
      <t>トクテン</t>
    </rPh>
    <phoneticPr fontId="1"/>
  </si>
  <si>
    <t>三ツ星キストーナメント</t>
    <rPh sb="0" eb="1">
      <t>ミ</t>
    </rPh>
    <rPh sb="2" eb="3">
      <t>ボシ</t>
    </rPh>
    <phoneticPr fontId="3"/>
  </si>
  <si>
    <t>クラブ対抗キス選手権</t>
    <rPh sb="3" eb="5">
      <t>タイコウ</t>
    </rPh>
    <rPh sb="7" eb="10">
      <t>センシュケン</t>
    </rPh>
    <phoneticPr fontId="3"/>
  </si>
  <si>
    <t>三ツ星平磯五目</t>
    <rPh sb="0" eb="1">
      <t>ミ</t>
    </rPh>
    <rPh sb="2" eb="3">
      <t>ボシ</t>
    </rPh>
    <rPh sb="3" eb="5">
      <t>ヒライソ</t>
    </rPh>
    <rPh sb="5" eb="7">
      <t>ゴモク</t>
    </rPh>
    <phoneticPr fontId="1"/>
  </si>
  <si>
    <t>連盟・協会関係参加  20件</t>
    <rPh sb="0" eb="2">
      <t>レンメイ</t>
    </rPh>
    <rPh sb="3" eb="5">
      <t>キョウカイ</t>
    </rPh>
    <rPh sb="5" eb="7">
      <t>カンケイ</t>
    </rPh>
    <rPh sb="7" eb="9">
      <t>サンカ</t>
    </rPh>
    <rPh sb="13" eb="14">
      <t>ケン</t>
    </rPh>
    <phoneticPr fontId="1"/>
  </si>
  <si>
    <t>三ツ星キス釣り大会</t>
    <rPh sb="0" eb="1">
      <t>ミ</t>
    </rPh>
    <rPh sb="2" eb="3">
      <t>ボシ</t>
    </rPh>
    <phoneticPr fontId="3"/>
  </si>
  <si>
    <t>三ツ星キス釣り大会</t>
    <rPh sb="0" eb="1">
      <t>ミ</t>
    </rPh>
    <rPh sb="2" eb="3">
      <t>ボシ</t>
    </rPh>
    <rPh sb="5" eb="6">
      <t>ツ</t>
    </rPh>
    <rPh sb="7" eb="9">
      <t>タイカイ</t>
    </rPh>
    <phoneticPr fontId="1"/>
  </si>
  <si>
    <t>同順微調整(0.000X)</t>
    <rPh sb="0" eb="2">
      <t>ドウジュン</t>
    </rPh>
    <rPh sb="2" eb="5">
      <t>ビチョウセイ</t>
    </rPh>
    <phoneticPr fontId="1"/>
  </si>
  <si>
    <t>入賞なし</t>
    <rPh sb="0" eb="2">
      <t>ニュウショウ</t>
    </rPh>
    <phoneticPr fontId="1"/>
  </si>
  <si>
    <t>12P</t>
    <phoneticPr fontId="1"/>
  </si>
  <si>
    <t>8P</t>
    <phoneticPr fontId="1"/>
  </si>
  <si>
    <t>参加者なし</t>
    <rPh sb="0" eb="3">
      <t>サンカシャ</t>
    </rPh>
    <phoneticPr fontId="1"/>
  </si>
  <si>
    <t>７位</t>
    <rPh sb="1" eb="2">
      <t>イ</t>
    </rPh>
    <phoneticPr fontId="1"/>
  </si>
  <si>
    <t>三ツ星夜釣り大会</t>
    <rPh sb="0" eb="1">
      <t>ミ</t>
    </rPh>
    <rPh sb="2" eb="3">
      <t>ボシ</t>
    </rPh>
    <rPh sb="3" eb="5">
      <t>ヨヅ</t>
    </rPh>
    <rPh sb="6" eb="8">
      <t>タイカイ</t>
    </rPh>
    <phoneticPr fontId="1"/>
  </si>
  <si>
    <t>特</t>
  </si>
  <si>
    <t>２０２5年釣り大会参加一覧表</t>
    <rPh sb="4" eb="5">
      <t>ネン</t>
    </rPh>
    <rPh sb="5" eb="6">
      <t>ツ</t>
    </rPh>
    <rPh sb="7" eb="9">
      <t>タイカイ</t>
    </rPh>
    <rPh sb="9" eb="11">
      <t>サンカ</t>
    </rPh>
    <phoneticPr fontId="3"/>
  </si>
  <si>
    <t>大阪・兵庫納竿大会</t>
    <rPh sb="0" eb="2">
      <t>オオサカ</t>
    </rPh>
    <rPh sb="3" eb="5">
      <t>ヒョウゴ</t>
    </rPh>
    <rPh sb="5" eb="9">
      <t>ノウカンタイカイ</t>
    </rPh>
    <phoneticPr fontId="3"/>
  </si>
  <si>
    <t>三ツ星秋季大会</t>
    <rPh sb="0" eb="1">
      <t>ミ</t>
    </rPh>
    <rPh sb="2" eb="3">
      <t>ボシ</t>
    </rPh>
    <rPh sb="3" eb="5">
      <t>シュウキ</t>
    </rPh>
    <rPh sb="5" eb="7">
      <t>タイカイ</t>
    </rPh>
    <phoneticPr fontId="3"/>
  </si>
  <si>
    <t>2025年度三ッ星サーフ年間大会</t>
    <rPh sb="4" eb="6">
      <t>ネンド</t>
    </rPh>
    <rPh sb="6" eb="9">
      <t>ミツボシ</t>
    </rPh>
    <rPh sb="12" eb="14">
      <t>ネンカン</t>
    </rPh>
    <rPh sb="14" eb="16">
      <t>タイカイ</t>
    </rPh>
    <phoneticPr fontId="3"/>
  </si>
  <si>
    <t>6000/回</t>
    <rPh sb="3" eb="4">
      <t>カイ</t>
    </rPh>
    <phoneticPr fontId="1"/>
  </si>
  <si>
    <t>三ツ星秋季大会</t>
    <rPh sb="0" eb="1">
      <t>ミ</t>
    </rPh>
    <rPh sb="2" eb="3">
      <t>ボシ</t>
    </rPh>
    <rPh sb="3" eb="5">
      <t>シュウキ</t>
    </rPh>
    <rPh sb="5" eb="7">
      <t>タイカイ</t>
    </rPh>
    <phoneticPr fontId="1"/>
  </si>
  <si>
    <t>兵庫協会納竿大会</t>
    <rPh sb="0" eb="2">
      <t>ヒョウゴ</t>
    </rPh>
    <rPh sb="2" eb="4">
      <t>キョウカイ</t>
    </rPh>
    <rPh sb="4" eb="6">
      <t>ノウカン</t>
    </rPh>
    <rPh sb="6" eb="8">
      <t>タイカイ</t>
    </rPh>
    <phoneticPr fontId="1"/>
  </si>
  <si>
    <t>----</t>
    <phoneticPr fontId="1"/>
  </si>
  <si>
    <t>◎</t>
    <phoneticPr fontId="1"/>
  </si>
  <si>
    <t>〇</t>
    <phoneticPr fontId="1"/>
  </si>
  <si>
    <t xml:space="preserve">  28位</t>
    <rPh sb="4" eb="5">
      <t>イ</t>
    </rPh>
    <phoneticPr fontId="1"/>
  </si>
  <si>
    <t xml:space="preserve">  29位</t>
    <rPh sb="4" eb="5">
      <t>イ</t>
    </rPh>
    <phoneticPr fontId="1"/>
  </si>
  <si>
    <t xml:space="preserve">  31位</t>
    <rPh sb="4" eb="5">
      <t>イ</t>
    </rPh>
    <phoneticPr fontId="1"/>
  </si>
  <si>
    <t xml:space="preserve">  33位</t>
    <rPh sb="4" eb="5">
      <t>イ</t>
    </rPh>
    <phoneticPr fontId="1"/>
  </si>
  <si>
    <t>コブダイ</t>
  </si>
  <si>
    <t>T</t>
  </si>
  <si>
    <t>2025/04/19</t>
  </si>
  <si>
    <t>兵庫県</t>
  </si>
  <si>
    <t>神戸市垂水区</t>
  </si>
  <si>
    <t>5月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</si>
</sst>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/d;@"/>
    <numFmt numFmtId="177" formatCode="0_);[Red]\(0\)"/>
    <numFmt numFmtId="178" formatCode="0.0"/>
    <numFmt numFmtId="179" formatCode="0_ "/>
    <numFmt numFmtId="180" formatCode="[&lt;=999]000;[&lt;=9999]000\-00;000\-0000"/>
    <numFmt numFmtId="181" formatCode="0.0_);[Red]\(0.0\)"/>
    <numFmt numFmtId="182" formatCode="yyyy/mm/dd"/>
  </numFmts>
  <fonts count="34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b/>
      <sz val="12"/>
      <name val="游ゴシック Light"/>
      <family val="3"/>
      <charset val="128"/>
    </font>
    <font>
      <b/>
      <sz val="10"/>
      <name val="游ゴシック Light"/>
      <family val="3"/>
      <charset val="128"/>
    </font>
    <font>
      <b/>
      <sz val="9"/>
      <color theme="1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6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8"/>
      <color theme="1"/>
      <name val="ＭＳ 明朝"/>
      <family val="2"/>
      <charset val="128"/>
    </font>
    <font>
      <b/>
      <sz val="10"/>
      <color theme="1"/>
      <name val="ＭＳ 明朝"/>
      <family val="2"/>
      <charset val="128"/>
    </font>
    <font>
      <b/>
      <sz val="9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/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 applyFill="0" applyProtection="0">
      <alignment vertical="center"/>
    </xf>
  </cellStyleXfs>
  <cellXfs count="211">
    <xf numFmtId="0" fontId="0" fillId="0" borderId="0" xfId="0">
      <alignment vertic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43" xfId="1" applyFont="1" applyBorder="1" applyAlignment="1">
      <alignment horizontal="center"/>
    </xf>
    <xf numFmtId="0" fontId="5" fillId="0" borderId="40" xfId="1" applyFont="1" applyBorder="1" applyAlignment="1">
      <alignment horizontal="center"/>
    </xf>
    <xf numFmtId="3" fontId="4" fillId="3" borderId="16" xfId="1" applyNumberFormat="1" applyFont="1" applyFill="1" applyBorder="1" applyAlignment="1" applyProtection="1">
      <alignment horizontal="center"/>
      <protection locked="0"/>
    </xf>
    <xf numFmtId="38" fontId="4" fillId="0" borderId="16" xfId="2" applyFont="1" applyBorder="1"/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7" fillId="0" borderId="0" xfId="0" applyFont="1">
      <alignment vertical="center"/>
    </xf>
    <xf numFmtId="0" fontId="9" fillId="0" borderId="5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49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4" fillId="0" borderId="0" xfId="1" applyFont="1" applyAlignment="1">
      <alignment shrinkToFi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56" fontId="4" fillId="2" borderId="6" xfId="1" applyNumberFormat="1" applyFont="1" applyFill="1" applyBorder="1" applyAlignment="1">
      <alignment horizontal="center" vertical="center" textRotation="255"/>
    </xf>
    <xf numFmtId="56" fontId="4" fillId="2" borderId="7" xfId="1" applyNumberFormat="1" applyFont="1" applyFill="1" applyBorder="1" applyAlignment="1">
      <alignment vertical="center" textRotation="255"/>
    </xf>
    <xf numFmtId="0" fontId="4" fillId="2" borderId="6" xfId="1" applyFont="1" applyFill="1" applyBorder="1" applyAlignment="1">
      <alignment horizontal="center" vertical="center" textRotation="255"/>
    </xf>
    <xf numFmtId="0" fontId="4" fillId="2" borderId="8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/>
    </xf>
    <xf numFmtId="56" fontId="4" fillId="2" borderId="10" xfId="1" applyNumberFormat="1" applyFont="1" applyFill="1" applyBorder="1" applyAlignment="1">
      <alignment horizontal="left" vertical="center" shrinkToFit="1"/>
    </xf>
    <xf numFmtId="176" fontId="17" fillId="2" borderId="11" xfId="1" applyNumberFormat="1" applyFont="1" applyFill="1" applyBorder="1" applyAlignment="1">
      <alignment horizontal="center" vertical="center" shrinkToFit="1"/>
    </xf>
    <xf numFmtId="177" fontId="4" fillId="2" borderId="10" xfId="1" applyNumberFormat="1" applyFont="1" applyFill="1" applyBorder="1" applyAlignment="1" applyProtection="1">
      <alignment vertical="center"/>
      <protection locked="0"/>
    </xf>
    <xf numFmtId="177" fontId="4" fillId="2" borderId="12" xfId="1" applyNumberFormat="1" applyFont="1" applyFill="1" applyBorder="1" applyAlignment="1" applyProtection="1">
      <alignment vertical="center"/>
      <protection locked="0"/>
    </xf>
    <xf numFmtId="177" fontId="4" fillId="2" borderId="13" xfId="1" applyNumberFormat="1" applyFont="1" applyFill="1" applyBorder="1" applyAlignment="1">
      <alignment vertical="center" shrinkToFit="1"/>
    </xf>
    <xf numFmtId="0" fontId="4" fillId="2" borderId="14" xfId="1" applyFont="1" applyFill="1" applyBorder="1" applyAlignment="1">
      <alignment horizontal="left" vertical="center" shrinkToFit="1"/>
    </xf>
    <xf numFmtId="176" fontId="4" fillId="2" borderId="15" xfId="1" applyNumberFormat="1" applyFont="1" applyFill="1" applyBorder="1" applyAlignment="1">
      <alignment horizontal="center" vertical="center" shrinkToFit="1"/>
    </xf>
    <xf numFmtId="177" fontId="4" fillId="2" borderId="14" xfId="1" applyNumberFormat="1" applyFont="1" applyFill="1" applyBorder="1" applyAlignment="1" applyProtection="1">
      <alignment vertical="center"/>
      <protection locked="0"/>
    </xf>
    <xf numFmtId="177" fontId="4" fillId="2" borderId="16" xfId="1" applyNumberFormat="1" applyFont="1" applyFill="1" applyBorder="1" applyAlignment="1" applyProtection="1">
      <alignment vertical="center"/>
      <protection locked="0"/>
    </xf>
    <xf numFmtId="177" fontId="4" fillId="2" borderId="17" xfId="1" applyNumberFormat="1" applyFont="1" applyFill="1" applyBorder="1" applyAlignment="1">
      <alignment vertical="center" shrinkToFit="1"/>
    </xf>
    <xf numFmtId="0" fontId="4" fillId="0" borderId="14" xfId="1" applyFont="1" applyBorder="1" applyAlignment="1">
      <alignment horizontal="left" vertical="center" shrinkToFit="1"/>
    </xf>
    <xf numFmtId="0" fontId="4" fillId="2" borderId="18" xfId="1" applyFont="1" applyFill="1" applyBorder="1" applyAlignment="1">
      <alignment horizontal="left" vertical="center" shrinkToFit="1"/>
    </xf>
    <xf numFmtId="176" fontId="4" fillId="2" borderId="19" xfId="1" applyNumberFormat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left" vertical="center" shrinkToFit="1"/>
    </xf>
    <xf numFmtId="176" fontId="4" fillId="2" borderId="20" xfId="1" applyNumberFormat="1" applyFont="1" applyFill="1" applyBorder="1" applyAlignment="1">
      <alignment horizontal="center" vertical="center" shrinkToFit="1"/>
    </xf>
    <xf numFmtId="177" fontId="4" fillId="2" borderId="21" xfId="1" applyNumberFormat="1" applyFont="1" applyFill="1" applyBorder="1" applyAlignment="1" applyProtection="1">
      <alignment vertical="center"/>
      <protection locked="0"/>
    </xf>
    <xf numFmtId="177" fontId="4" fillId="2" borderId="22" xfId="1" applyNumberFormat="1" applyFont="1" applyFill="1" applyBorder="1" applyAlignment="1" applyProtection="1">
      <alignment vertical="center"/>
      <protection locked="0"/>
    </xf>
    <xf numFmtId="177" fontId="4" fillId="2" borderId="25" xfId="1" applyNumberFormat="1" applyFont="1" applyFill="1" applyBorder="1" applyAlignment="1">
      <alignment vertical="center" shrinkToFit="1"/>
    </xf>
    <xf numFmtId="177" fontId="4" fillId="2" borderId="26" xfId="1" applyNumberFormat="1" applyFont="1" applyFill="1" applyBorder="1" applyAlignment="1">
      <alignment vertical="center" shrinkToFit="1"/>
    </xf>
    <xf numFmtId="177" fontId="18" fillId="2" borderId="27" xfId="1" applyNumberFormat="1" applyFont="1" applyFill="1" applyBorder="1" applyAlignment="1">
      <alignment vertical="center" shrinkToFit="1"/>
    </xf>
    <xf numFmtId="177" fontId="4" fillId="2" borderId="29" xfId="1" applyNumberFormat="1" applyFont="1" applyFill="1" applyBorder="1" applyAlignment="1">
      <alignment vertical="center" shrinkToFit="1"/>
    </xf>
    <xf numFmtId="177" fontId="4" fillId="2" borderId="15" xfId="1" applyNumberFormat="1" applyFont="1" applyFill="1" applyBorder="1" applyAlignment="1">
      <alignment vertical="center" shrinkToFit="1"/>
    </xf>
    <xf numFmtId="177" fontId="18" fillId="2" borderId="17" xfId="1" applyNumberFormat="1" applyFont="1" applyFill="1" applyBorder="1" applyAlignment="1">
      <alignment vertical="center" shrinkToFit="1"/>
    </xf>
    <xf numFmtId="0" fontId="4" fillId="0" borderId="0" xfId="1" applyFont="1" applyAlignment="1">
      <alignment horizontal="center" shrinkToFit="1"/>
    </xf>
    <xf numFmtId="177" fontId="18" fillId="2" borderId="9" xfId="1" applyNumberFormat="1" applyFont="1" applyFill="1" applyBorder="1" applyAlignment="1">
      <alignment vertical="center" shrinkToFit="1"/>
    </xf>
    <xf numFmtId="178" fontId="4" fillId="0" borderId="0" xfId="1" applyNumberFormat="1" applyFont="1"/>
    <xf numFmtId="0" fontId="4" fillId="0" borderId="32" xfId="1" applyFont="1" applyBorder="1"/>
    <xf numFmtId="0" fontId="4" fillId="0" borderId="0" xfId="1" quotePrefix="1" applyFont="1"/>
    <xf numFmtId="0" fontId="4" fillId="0" borderId="0" xfId="1" applyFont="1" applyAlignment="1">
      <alignment horizontal="right"/>
    </xf>
    <xf numFmtId="177" fontId="4" fillId="2" borderId="33" xfId="1" applyNumberFormat="1" applyFont="1" applyFill="1" applyBorder="1" applyAlignment="1">
      <alignment vertical="center" shrinkToFit="1"/>
    </xf>
    <xf numFmtId="177" fontId="4" fillId="0" borderId="0" xfId="1" applyNumberFormat="1" applyFont="1" applyAlignment="1">
      <alignment vertical="center"/>
    </xf>
    <xf numFmtId="0" fontId="4" fillId="2" borderId="1" xfId="1" applyFont="1" applyFill="1" applyBorder="1" applyAlignment="1">
      <alignment horizontal="center" vertical="center" shrinkToFit="1"/>
    </xf>
    <xf numFmtId="176" fontId="4" fillId="2" borderId="2" xfId="1" applyNumberFormat="1" applyFont="1" applyFill="1" applyBorder="1" applyAlignment="1">
      <alignment horizontal="center" vertical="center" shrinkToFit="1"/>
    </xf>
    <xf numFmtId="56" fontId="4" fillId="0" borderId="0" xfId="1" applyNumberFormat="1" applyFont="1" applyAlignment="1">
      <alignment horizontal="center"/>
    </xf>
    <xf numFmtId="0" fontId="4" fillId="0" borderId="39" xfId="1" applyFont="1" applyBorder="1"/>
    <xf numFmtId="56" fontId="4" fillId="0" borderId="38" xfId="1" applyNumberFormat="1" applyFont="1" applyBorder="1" applyAlignment="1">
      <alignment horizontal="left"/>
    </xf>
    <xf numFmtId="0" fontId="16" fillId="0" borderId="42" xfId="1" applyFont="1" applyBorder="1"/>
    <xf numFmtId="0" fontId="4" fillId="2" borderId="21" xfId="1" applyFont="1" applyFill="1" applyBorder="1" applyAlignment="1">
      <alignment horizontal="left" vertical="center" shrinkToFit="1"/>
    </xf>
    <xf numFmtId="177" fontId="4" fillId="2" borderId="3" xfId="1" applyNumberFormat="1" applyFont="1" applyFill="1" applyBorder="1" applyAlignment="1">
      <alignment vertical="center"/>
    </xf>
    <xf numFmtId="177" fontId="4" fillId="2" borderId="4" xfId="1" applyNumberFormat="1" applyFont="1" applyFill="1" applyBorder="1" applyAlignment="1">
      <alignment vertical="center"/>
    </xf>
    <xf numFmtId="0" fontId="5" fillId="0" borderId="44" xfId="1" applyFont="1" applyBorder="1" applyAlignment="1">
      <alignment horizontal="left"/>
    </xf>
    <xf numFmtId="0" fontId="4" fillId="0" borderId="45" xfId="1" applyFont="1" applyBorder="1"/>
    <xf numFmtId="56" fontId="4" fillId="0" borderId="46" xfId="1" applyNumberFormat="1" applyFont="1" applyBorder="1" applyAlignment="1">
      <alignment horizontal="left"/>
    </xf>
    <xf numFmtId="0" fontId="5" fillId="0" borderId="37" xfId="1" applyFont="1" applyBorder="1" applyAlignment="1">
      <alignment horizontal="left"/>
    </xf>
    <xf numFmtId="0" fontId="19" fillId="0" borderId="0" xfId="1" applyFont="1"/>
    <xf numFmtId="0" fontId="4" fillId="0" borderId="16" xfId="1" applyFont="1" applyBorder="1" applyAlignment="1" applyProtection="1">
      <alignment horizontal="center"/>
      <protection locked="0"/>
    </xf>
    <xf numFmtId="3" fontId="4" fillId="0" borderId="16" xfId="1" applyNumberFormat="1" applyFont="1" applyBorder="1" applyAlignment="1">
      <alignment horizontal="center"/>
    </xf>
    <xf numFmtId="0" fontId="4" fillId="0" borderId="36" xfId="1" applyFont="1" applyBorder="1" applyAlignment="1">
      <alignment horizontal="center"/>
    </xf>
    <xf numFmtId="0" fontId="4" fillId="0" borderId="16" xfId="1" quotePrefix="1" applyFont="1" applyBorder="1" applyAlignment="1" applyProtection="1">
      <alignment horizontal="center"/>
      <protection locked="0"/>
    </xf>
    <xf numFmtId="0" fontId="4" fillId="3" borderId="0" xfId="1" applyFont="1" applyFill="1"/>
    <xf numFmtId="3" fontId="4" fillId="0" borderId="16" xfId="1" applyNumberFormat="1" applyFont="1" applyBorder="1" applyAlignment="1">
      <alignment horizontal="right"/>
    </xf>
    <xf numFmtId="0" fontId="11" fillId="4" borderId="49" xfId="0" applyFont="1" applyFill="1" applyBorder="1">
      <alignment vertical="center"/>
    </xf>
    <xf numFmtId="56" fontId="11" fillId="4" borderId="49" xfId="0" applyNumberFormat="1" applyFont="1" applyFill="1" applyBorder="1" applyAlignment="1">
      <alignment horizontal="center" vertical="center"/>
    </xf>
    <xf numFmtId="56" fontId="11" fillId="4" borderId="49" xfId="0" applyNumberFormat="1" applyFont="1" applyFill="1" applyBorder="1">
      <alignment vertical="center"/>
    </xf>
    <xf numFmtId="0" fontId="11" fillId="0" borderId="49" xfId="0" quotePrefix="1" applyFont="1" applyBorder="1">
      <alignment vertical="center"/>
    </xf>
    <xf numFmtId="0" fontId="14" fillId="0" borderId="0" xfId="0" applyFont="1">
      <alignment vertical="center"/>
    </xf>
    <xf numFmtId="0" fontId="8" fillId="0" borderId="30" xfId="0" applyFont="1" applyBorder="1" applyAlignment="1">
      <alignment horizontal="center" vertical="center"/>
    </xf>
    <xf numFmtId="181" fontId="8" fillId="0" borderId="30" xfId="0" applyNumberFormat="1" applyFont="1" applyBorder="1" applyAlignment="1">
      <alignment horizontal="center" vertical="center" shrinkToFit="1"/>
    </xf>
    <xf numFmtId="177" fontId="4" fillId="2" borderId="49" xfId="1" applyNumberFormat="1" applyFont="1" applyFill="1" applyBorder="1" applyAlignment="1">
      <alignment vertical="center" shrinkToFit="1"/>
    </xf>
    <xf numFmtId="177" fontId="4" fillId="2" borderId="34" xfId="1" applyNumberFormat="1" applyFont="1" applyFill="1" applyBorder="1" applyAlignment="1">
      <alignment vertical="center" shrinkToFit="1"/>
    </xf>
    <xf numFmtId="177" fontId="4" fillId="2" borderId="12" xfId="1" applyNumberFormat="1" applyFont="1" applyFill="1" applyBorder="1" applyAlignment="1">
      <alignment vertical="center" shrinkToFit="1"/>
    </xf>
    <xf numFmtId="177" fontId="4" fillId="2" borderId="11" xfId="1" applyNumberFormat="1" applyFont="1" applyFill="1" applyBorder="1" applyAlignment="1">
      <alignment vertical="center" shrinkToFit="1"/>
    </xf>
    <xf numFmtId="177" fontId="18" fillId="2" borderId="13" xfId="1" applyNumberFormat="1" applyFont="1" applyFill="1" applyBorder="1" applyAlignment="1">
      <alignment vertical="center" shrinkToFit="1"/>
    </xf>
    <xf numFmtId="177" fontId="4" fillId="2" borderId="35" xfId="1" applyNumberFormat="1" applyFont="1" applyFill="1" applyBorder="1" applyAlignment="1">
      <alignment vertical="center" shrinkToFit="1"/>
    </xf>
    <xf numFmtId="177" fontId="4" fillId="2" borderId="22" xfId="1" applyNumberFormat="1" applyFont="1" applyFill="1" applyBorder="1" applyAlignment="1">
      <alignment vertical="center" shrinkToFit="1"/>
    </xf>
    <xf numFmtId="177" fontId="18" fillId="2" borderId="48" xfId="1" applyNumberFormat="1" applyFont="1" applyFill="1" applyBorder="1" applyAlignment="1">
      <alignment vertical="center" shrinkToFit="1"/>
    </xf>
    <xf numFmtId="177" fontId="4" fillId="2" borderId="31" xfId="1" applyNumberFormat="1" applyFont="1" applyFill="1" applyBorder="1" applyAlignment="1" applyProtection="1">
      <alignment horizontal="right" vertical="center" shrinkToFit="1"/>
      <protection locked="0"/>
    </xf>
    <xf numFmtId="177" fontId="4" fillId="2" borderId="8" xfId="1" applyNumberFormat="1" applyFont="1" applyFill="1" applyBorder="1" applyAlignment="1" applyProtection="1">
      <alignment horizontal="right" vertical="center" shrinkToFit="1"/>
      <protection locked="0"/>
    </xf>
    <xf numFmtId="177" fontId="4" fillId="2" borderId="7" xfId="1" applyNumberFormat="1" applyFont="1" applyFill="1" applyBorder="1" applyAlignment="1" applyProtection="1">
      <alignment horizontal="right" vertical="center" shrinkToFit="1"/>
      <protection locked="0"/>
    </xf>
    <xf numFmtId="177" fontId="4" fillId="2" borderId="23" xfId="1" applyNumberFormat="1" applyFont="1" applyFill="1" applyBorder="1" applyAlignment="1">
      <alignment vertical="center" shrinkToFit="1"/>
    </xf>
    <xf numFmtId="177" fontId="4" fillId="2" borderId="48" xfId="1" applyNumberFormat="1" applyFont="1" applyFill="1" applyBorder="1" applyAlignment="1">
      <alignment vertical="center" shrinkToFit="1"/>
    </xf>
    <xf numFmtId="177" fontId="4" fillId="2" borderId="10" xfId="1" applyNumberFormat="1" applyFont="1" applyFill="1" applyBorder="1" applyAlignment="1" applyProtection="1">
      <alignment horizontal="center" vertical="center"/>
      <protection locked="0"/>
    </xf>
    <xf numFmtId="177" fontId="4" fillId="2" borderId="12" xfId="1" applyNumberFormat="1" applyFont="1" applyFill="1" applyBorder="1" applyAlignment="1" applyProtection="1">
      <alignment horizontal="center" vertical="center"/>
      <protection locked="0"/>
    </xf>
    <xf numFmtId="177" fontId="4" fillId="2" borderId="11" xfId="1" applyNumberFormat="1" applyFont="1" applyFill="1" applyBorder="1" applyAlignment="1" applyProtection="1">
      <alignment horizontal="center" vertical="center"/>
      <protection locked="0"/>
    </xf>
    <xf numFmtId="177" fontId="4" fillId="2" borderId="14" xfId="1" applyNumberFormat="1" applyFont="1" applyFill="1" applyBorder="1" applyAlignment="1" applyProtection="1">
      <alignment horizontal="center" vertical="center"/>
      <protection locked="0"/>
    </xf>
    <xf numFmtId="177" fontId="4" fillId="2" borderId="16" xfId="1" applyNumberFormat="1" applyFont="1" applyFill="1" applyBorder="1" applyAlignment="1" applyProtection="1">
      <alignment horizontal="center" vertical="center"/>
      <protection locked="0"/>
    </xf>
    <xf numFmtId="177" fontId="4" fillId="2" borderId="15" xfId="1" applyNumberFormat="1" applyFont="1" applyFill="1" applyBorder="1" applyAlignment="1" applyProtection="1">
      <alignment horizontal="center" vertical="center"/>
      <protection locked="0"/>
    </xf>
    <xf numFmtId="177" fontId="4" fillId="2" borderId="21" xfId="1" applyNumberFormat="1" applyFont="1" applyFill="1" applyBorder="1" applyAlignment="1" applyProtection="1">
      <alignment horizontal="center" vertical="center"/>
      <protection locked="0"/>
    </xf>
    <xf numFmtId="177" fontId="4" fillId="2" borderId="22" xfId="1" applyNumberFormat="1" applyFont="1" applyFill="1" applyBorder="1" applyAlignment="1" applyProtection="1">
      <alignment horizontal="center" vertical="center"/>
      <protection locked="0"/>
    </xf>
    <xf numFmtId="177" fontId="4" fillId="2" borderId="20" xfId="1" applyNumberFormat="1" applyFont="1" applyFill="1" applyBorder="1" applyAlignment="1" applyProtection="1">
      <alignment horizontal="center" vertical="center"/>
      <protection locked="0"/>
    </xf>
    <xf numFmtId="0" fontId="4" fillId="0" borderId="51" xfId="1" applyFont="1" applyBorder="1"/>
    <xf numFmtId="0" fontId="5" fillId="0" borderId="51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56" fontId="4" fillId="0" borderId="0" xfId="1" applyNumberFormat="1" applyFont="1" applyAlignment="1">
      <alignment horizontal="left"/>
    </xf>
    <xf numFmtId="0" fontId="5" fillId="0" borderId="52" xfId="1" applyFont="1" applyBorder="1" applyAlignment="1">
      <alignment horizontal="left"/>
    </xf>
    <xf numFmtId="56" fontId="4" fillId="0" borderId="53" xfId="1" applyNumberFormat="1" applyFont="1" applyBorder="1" applyAlignment="1">
      <alignment horizontal="left"/>
    </xf>
    <xf numFmtId="0" fontId="5" fillId="0" borderId="54" xfId="1" applyFont="1" applyBorder="1" applyAlignment="1">
      <alignment horizontal="left"/>
    </xf>
    <xf numFmtId="56" fontId="4" fillId="0" borderId="55" xfId="1" applyNumberFormat="1" applyFont="1" applyBorder="1" applyAlignment="1">
      <alignment horizontal="left"/>
    </xf>
    <xf numFmtId="179" fontId="4" fillId="0" borderId="49" xfId="1" applyNumberFormat="1" applyFont="1" applyBorder="1"/>
    <xf numFmtId="3" fontId="4" fillId="0" borderId="49" xfId="1" applyNumberFormat="1" applyFont="1" applyBorder="1" applyAlignment="1">
      <alignment horizontal="right"/>
    </xf>
    <xf numFmtId="38" fontId="4" fillId="0" borderId="16" xfId="1" applyNumberFormat="1" applyFont="1" applyBorder="1" applyAlignment="1">
      <alignment horizontal="center" vertical="center"/>
    </xf>
    <xf numFmtId="38" fontId="4" fillId="0" borderId="16" xfId="1" applyNumberFormat="1" applyFont="1" applyBorder="1" applyAlignment="1">
      <alignment horizontal="center"/>
    </xf>
    <xf numFmtId="0" fontId="11" fillId="0" borderId="56" xfId="0" applyFont="1" applyBorder="1">
      <alignment vertical="center"/>
    </xf>
    <xf numFmtId="56" fontId="11" fillId="0" borderId="56" xfId="0" applyNumberFormat="1" applyFont="1" applyBorder="1" applyAlignment="1">
      <alignment horizontal="center" vertical="center"/>
    </xf>
    <xf numFmtId="177" fontId="4" fillId="2" borderId="49" xfId="1" applyNumberFormat="1" applyFont="1" applyFill="1" applyBorder="1" applyAlignment="1" applyProtection="1">
      <alignment horizontal="center" vertical="center"/>
      <protection locked="0"/>
    </xf>
    <xf numFmtId="177" fontId="4" fillId="2" borderId="14" xfId="1" applyNumberFormat="1" applyFont="1" applyFill="1" applyBorder="1" applyAlignment="1" applyProtection="1">
      <alignment horizontal="left" vertical="center"/>
      <protection locked="0"/>
    </xf>
    <xf numFmtId="0" fontId="11" fillId="0" borderId="49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11" fillId="0" borderId="57" xfId="0" applyFont="1" applyBorder="1">
      <alignment vertical="center"/>
    </xf>
    <xf numFmtId="0" fontId="11" fillId="0" borderId="57" xfId="0" applyFont="1" applyBorder="1" applyAlignment="1">
      <alignment horizontal="center" vertical="center"/>
    </xf>
    <xf numFmtId="0" fontId="8" fillId="0" borderId="58" xfId="0" applyFont="1" applyBorder="1">
      <alignment vertical="center"/>
    </xf>
    <xf numFmtId="0" fontId="8" fillId="0" borderId="60" xfId="0" applyFont="1" applyBorder="1">
      <alignment vertical="center"/>
    </xf>
    <xf numFmtId="181" fontId="24" fillId="0" borderId="61" xfId="3" applyNumberFormat="1" applyFont="1" applyFill="1" applyBorder="1" applyProtection="1">
      <alignment vertical="center"/>
    </xf>
    <xf numFmtId="0" fontId="24" fillId="0" borderId="61" xfId="3" applyFont="1" applyFill="1" applyBorder="1" applyProtection="1">
      <alignment vertical="center"/>
    </xf>
    <xf numFmtId="178" fontId="24" fillId="0" borderId="61" xfId="3" applyNumberFormat="1" applyFont="1" applyFill="1" applyBorder="1" applyAlignment="1" applyProtection="1">
      <alignment horizontal="right" vertical="center"/>
    </xf>
    <xf numFmtId="0" fontId="24" fillId="0" borderId="61" xfId="3" applyFont="1" applyFill="1" applyBorder="1" applyAlignment="1" applyProtection="1">
      <alignment horizontal="center" vertical="center"/>
    </xf>
    <xf numFmtId="0" fontId="30" fillId="0" borderId="61" xfId="3" applyFont="1" applyFill="1" applyBorder="1" applyProtection="1">
      <alignment vertical="center"/>
    </xf>
    <xf numFmtId="0" fontId="30" fillId="0" borderId="61" xfId="3" applyFont="1" applyFill="1" applyBorder="1" applyAlignment="1" applyProtection="1">
      <alignment horizontal="right" vertical="center"/>
    </xf>
    <xf numFmtId="182" fontId="24" fillId="0" borderId="61" xfId="3" applyNumberFormat="1" applyFont="1" applyFill="1" applyBorder="1" applyAlignment="1" applyProtection="1">
      <alignment horizontal="center" vertical="center"/>
    </xf>
    <xf numFmtId="180" fontId="20" fillId="0" borderId="62" xfId="3" applyNumberFormat="1" applyFont="1" applyFill="1" applyBorder="1" applyProtection="1">
      <alignment vertical="center"/>
    </xf>
    <xf numFmtId="181" fontId="24" fillId="0" borderId="61" xfId="3" applyNumberFormat="1" applyFont="1" applyFill="1" applyBorder="1" applyAlignment="1" applyProtection="1">
      <alignment vertical="center" shrinkToFit="1"/>
    </xf>
    <xf numFmtId="0" fontId="25" fillId="0" borderId="61" xfId="3" applyFont="1" applyFill="1" applyBorder="1" applyProtection="1">
      <alignment vertical="center"/>
    </xf>
    <xf numFmtId="0" fontId="25" fillId="0" borderId="61" xfId="3" applyFont="1" applyFill="1" applyBorder="1" applyAlignment="1" applyProtection="1">
      <alignment horizontal="right" vertical="center"/>
    </xf>
    <xf numFmtId="0" fontId="26" fillId="0" borderId="61" xfId="3" applyFont="1" applyFill="1" applyBorder="1" applyAlignment="1" applyProtection="1">
      <alignment horizontal="center" vertical="center"/>
    </xf>
    <xf numFmtId="181" fontId="22" fillId="0" borderId="61" xfId="0" applyNumberFormat="1" applyFont="1" applyBorder="1" applyAlignment="1">
      <alignment vertical="center" shrinkToFit="1"/>
    </xf>
    <xf numFmtId="0" fontId="8" fillId="0" borderId="61" xfId="0" applyFont="1" applyBorder="1">
      <alignment vertical="center"/>
    </xf>
    <xf numFmtId="178" fontId="8" fillId="0" borderId="61" xfId="0" applyNumberFormat="1" applyFont="1" applyBorder="1" applyAlignment="1">
      <alignment horizontal="right" vertical="center"/>
    </xf>
    <xf numFmtId="0" fontId="8" fillId="0" borderId="61" xfId="0" applyFont="1" applyBorder="1" applyAlignment="1">
      <alignment horizontal="center" vertical="center"/>
    </xf>
    <xf numFmtId="0" fontId="8" fillId="0" borderId="61" xfId="0" applyFont="1" applyBorder="1" applyAlignment="1">
      <alignment horizontal="right" vertical="center"/>
    </xf>
    <xf numFmtId="182" fontId="8" fillId="0" borderId="61" xfId="0" applyNumberFormat="1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180" fontId="23" fillId="0" borderId="62" xfId="0" applyNumberFormat="1" applyFont="1" applyBorder="1">
      <alignment vertical="center"/>
    </xf>
    <xf numFmtId="181" fontId="22" fillId="0" borderId="61" xfId="3" applyNumberFormat="1" applyFont="1" applyFill="1" applyBorder="1" applyAlignment="1" applyProtection="1">
      <alignment vertical="center" shrinkToFit="1"/>
    </xf>
    <xf numFmtId="0" fontId="22" fillId="0" borderId="61" xfId="3" applyFont="1" applyFill="1" applyBorder="1" applyProtection="1">
      <alignment vertical="center"/>
    </xf>
    <xf numFmtId="178" fontId="22" fillId="0" borderId="61" xfId="3" applyNumberFormat="1" applyFont="1" applyFill="1" applyBorder="1" applyAlignment="1" applyProtection="1">
      <alignment horizontal="right" vertical="center"/>
    </xf>
    <xf numFmtId="0" fontId="22" fillId="0" borderId="61" xfId="3" applyFont="1" applyFill="1" applyBorder="1" applyAlignment="1" applyProtection="1">
      <alignment horizontal="center" vertical="center"/>
    </xf>
    <xf numFmtId="0" fontId="22" fillId="0" borderId="61" xfId="3" applyFont="1" applyFill="1" applyBorder="1" applyAlignment="1" applyProtection="1">
      <alignment horizontal="right" vertical="center"/>
    </xf>
    <xf numFmtId="182" fontId="22" fillId="0" borderId="61" xfId="3" applyNumberFormat="1" applyFont="1" applyFill="1" applyBorder="1" applyAlignment="1" applyProtection="1">
      <alignment horizontal="center" vertical="center"/>
    </xf>
    <xf numFmtId="0" fontId="17" fillId="0" borderId="61" xfId="3" applyFont="1" applyFill="1" applyBorder="1" applyAlignment="1" applyProtection="1">
      <alignment horizontal="center" vertical="center"/>
    </xf>
    <xf numFmtId="0" fontId="21" fillId="0" borderId="61" xfId="0" applyFont="1" applyBorder="1">
      <alignment vertical="center"/>
    </xf>
    <xf numFmtId="181" fontId="22" fillId="0" borderId="61" xfId="3" applyNumberFormat="1" applyFont="1" applyFill="1" applyBorder="1" applyProtection="1">
      <alignment vertical="center"/>
    </xf>
    <xf numFmtId="180" fontId="23" fillId="0" borderId="62" xfId="3" applyNumberFormat="1" applyFont="1" applyFill="1" applyBorder="1" applyProtection="1">
      <alignment vertical="center"/>
    </xf>
    <xf numFmtId="0" fontId="21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1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7" fillId="0" borderId="62" xfId="0" applyFont="1" applyBorder="1">
      <alignment vertical="center"/>
    </xf>
    <xf numFmtId="0" fontId="21" fillId="0" borderId="63" xfId="0" applyFont="1" applyBorder="1">
      <alignment vertical="center"/>
    </xf>
    <xf numFmtId="0" fontId="7" fillId="0" borderId="64" xfId="0" applyFont="1" applyBorder="1">
      <alignment vertical="center"/>
    </xf>
    <xf numFmtId="178" fontId="24" fillId="0" borderId="64" xfId="3" applyNumberFormat="1" applyFont="1" applyFill="1" applyBorder="1" applyAlignment="1" applyProtection="1">
      <alignment horizontal="right" vertical="center"/>
    </xf>
    <xf numFmtId="0" fontId="24" fillId="0" borderId="64" xfId="3" applyFont="1" applyFill="1" applyBorder="1" applyAlignment="1" applyProtection="1">
      <alignment horizontal="center" vertical="center"/>
    </xf>
    <xf numFmtId="0" fontId="25" fillId="0" borderId="64" xfId="3" applyFont="1" applyFill="1" applyBorder="1" applyProtection="1">
      <alignment vertical="center"/>
    </xf>
    <xf numFmtId="0" fontId="7" fillId="0" borderId="64" xfId="0" applyFont="1" applyBorder="1" applyAlignment="1">
      <alignment horizontal="center" vertical="center"/>
    </xf>
    <xf numFmtId="0" fontId="26" fillId="0" borderId="64" xfId="3" applyFont="1" applyFill="1" applyBorder="1" applyAlignment="1" applyProtection="1">
      <alignment horizontal="center" vertical="center"/>
    </xf>
    <xf numFmtId="180" fontId="20" fillId="0" borderId="65" xfId="3" applyNumberFormat="1" applyFont="1" applyFill="1" applyBorder="1" applyProtection="1">
      <alignment vertical="center"/>
    </xf>
    <xf numFmtId="0" fontId="31" fillId="0" borderId="49" xfId="0" applyFont="1" applyBorder="1" applyAlignment="1">
      <alignment horizontal="center" vertical="center"/>
    </xf>
    <xf numFmtId="177" fontId="4" fillId="2" borderId="29" xfId="1" applyNumberFormat="1" applyFont="1" applyFill="1" applyBorder="1" applyAlignment="1" applyProtection="1">
      <alignment horizontal="center" vertical="center"/>
      <protection locked="0"/>
    </xf>
    <xf numFmtId="177" fontId="4" fillId="0" borderId="16" xfId="1" applyNumberFormat="1" applyFont="1" applyBorder="1" applyAlignment="1" applyProtection="1">
      <alignment horizontal="center" vertical="center"/>
      <protection locked="0"/>
    </xf>
    <xf numFmtId="177" fontId="4" fillId="0" borderId="49" xfId="1" applyNumberFormat="1" applyFont="1" applyBorder="1" applyAlignment="1" applyProtection="1">
      <alignment horizontal="center" vertical="center"/>
      <protection locked="0"/>
    </xf>
    <xf numFmtId="176" fontId="4" fillId="2" borderId="11" xfId="1" applyNumberFormat="1" applyFont="1" applyFill="1" applyBorder="1" applyAlignment="1">
      <alignment horizontal="center" vertical="center" shrinkToFit="1"/>
    </xf>
    <xf numFmtId="0" fontId="11" fillId="0" borderId="57" xfId="0" quotePrefix="1" applyFont="1" applyBorder="1">
      <alignment vertical="center"/>
    </xf>
    <xf numFmtId="0" fontId="32" fillId="0" borderId="59" xfId="3" applyFont="1" applyFill="1" applyBorder="1" applyProtection="1">
      <alignment vertical="center"/>
    </xf>
    <xf numFmtId="0" fontId="4" fillId="2" borderId="14" xfId="1" applyFont="1" applyFill="1" applyBorder="1" applyAlignment="1">
      <alignment horizontal="center" vertical="center" shrinkToFit="1"/>
    </xf>
    <xf numFmtId="0" fontId="4" fillId="2" borderId="28" xfId="1" applyFont="1" applyFill="1" applyBorder="1" applyAlignment="1">
      <alignment horizontal="center" vertical="center" shrinkToFit="1"/>
    </xf>
    <xf numFmtId="0" fontId="4" fillId="2" borderId="31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shrinkToFit="1"/>
    </xf>
    <xf numFmtId="0" fontId="16" fillId="0" borderId="0" xfId="1" applyFont="1" applyAlignment="1">
      <alignment horizontal="left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255" shrinkToFit="1"/>
    </xf>
    <xf numFmtId="0" fontId="4" fillId="2" borderId="9" xfId="1" applyFont="1" applyFill="1" applyBorder="1" applyAlignment="1">
      <alignment horizontal="center" vertical="center" textRotation="255" shrinkToFit="1"/>
    </xf>
    <xf numFmtId="0" fontId="4" fillId="2" borderId="23" xfId="1" applyFont="1" applyFill="1" applyBorder="1" applyAlignment="1">
      <alignment horizontal="center" vertical="center" shrinkToFit="1"/>
    </xf>
    <xf numFmtId="0" fontId="4" fillId="2" borderId="24" xfId="1" applyFont="1" applyFill="1" applyBorder="1" applyAlignment="1">
      <alignment horizontal="center"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center" vertical="center" shrinkToFit="1"/>
    </xf>
    <xf numFmtId="0" fontId="4" fillId="2" borderId="10" xfId="1" applyFont="1" applyFill="1" applyBorder="1" applyAlignment="1">
      <alignment horizontal="center" vertical="center" shrinkToFit="1"/>
    </xf>
    <xf numFmtId="0" fontId="4" fillId="2" borderId="41" xfId="1" applyFont="1" applyFill="1" applyBorder="1" applyAlignment="1">
      <alignment horizontal="center" vertical="center" shrinkToFit="1"/>
    </xf>
    <xf numFmtId="0" fontId="4" fillId="2" borderId="15" xfId="1" applyFont="1" applyFill="1" applyBorder="1" applyAlignment="1">
      <alignment horizontal="center" vertical="center" shrinkToFit="1"/>
    </xf>
    <xf numFmtId="0" fontId="4" fillId="2" borderId="33" xfId="1" applyFont="1" applyFill="1" applyBorder="1" applyAlignment="1">
      <alignment horizontal="center" vertical="center" textRotation="255" shrinkToFit="1"/>
    </xf>
    <xf numFmtId="0" fontId="4" fillId="0" borderId="16" xfId="1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32" fillId="0" borderId="66" xfId="3" applyNumberFormat="1" applyFont="1" applyFill="1" applyBorder="1" applyProtection="1">
      <alignment vertical="center"/>
    </xf>
    <xf numFmtId="0" fontId="32" fillId="0" borderId="66" xfId="3" applyFont="1" applyFill="1" applyBorder="1" applyProtection="1">
      <alignment vertical="center"/>
    </xf>
    <xf numFmtId="178" fontId="32" fillId="0" borderId="66" xfId="3" applyNumberFormat="1" applyFont="1" applyFill="1" applyBorder="1" applyAlignment="1" applyProtection="1">
      <alignment horizontal="right" vertical="center"/>
    </xf>
    <xf numFmtId="0" fontId="32" fillId="0" borderId="66" xfId="3" applyFont="1" applyFill="1" applyBorder="1" applyAlignment="1" applyProtection="1">
      <alignment horizontal="center" vertical="center"/>
    </xf>
    <xf numFmtId="0" fontId="32" fillId="0" borderId="67" xfId="3" applyFont="1" applyFill="1" applyBorder="1" applyAlignment="1" applyProtection="1">
      <alignment horizontal="right" vertical="center"/>
    </xf>
    <xf numFmtId="182" fontId="32" fillId="0" borderId="66" xfId="3" applyNumberFormat="1" applyFont="1" applyFill="1" applyBorder="1" applyAlignment="1" applyProtection="1">
      <alignment horizontal="center" vertical="center"/>
    </xf>
    <xf numFmtId="0" fontId="32" fillId="0" borderId="68" xfId="3" applyFont="1" applyFill="1" applyBorder="1" applyAlignment="1" applyProtection="1">
      <alignment horizontal="center" vertical="center"/>
    </xf>
    <xf numFmtId="180" fontId="33" fillId="0" borderId="67" xfId="3" applyNumberFormat="1" applyFont="1" applyFill="1" applyBorder="1" applyProtection="1">
      <alignment vertical="center"/>
    </xf>
  </cellXfs>
  <cellStyles count="4">
    <cellStyle name="桁区切り 2" xfId="2" xr:uid="{B377B73D-1E8D-45DC-91ED-A74DD66EBBD4}"/>
    <cellStyle name="標準" xfId="0" builtinId="0"/>
    <cellStyle name="標準 2" xfId="1" xr:uid="{76783855-9B0B-4700-A9C7-D6ED5215D7D0}"/>
    <cellStyle name="標準 3" xfId="3" xr:uid="{9916D8DF-0223-4F03-89A3-299504C89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21AD-12EE-4488-A493-A2E3403CF830}">
  <dimension ref="A1:S245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9" sqref="D9"/>
    </sheetView>
  </sheetViews>
  <sheetFormatPr defaultRowHeight="13.2"/>
  <cols>
    <col min="1" max="1" width="4.109375" style="1" customWidth="1"/>
    <col min="2" max="2" width="22.109375" style="2" customWidth="1"/>
    <col min="3" max="3" width="7.44140625" style="2" customWidth="1"/>
    <col min="4" max="18" width="5.21875" style="2" customWidth="1"/>
    <col min="19" max="19" width="5.21875" style="16" customWidth="1"/>
    <col min="20" max="16384" width="8.88671875" style="2"/>
  </cols>
  <sheetData>
    <row r="1" spans="1:19" ht="30" customHeight="1" thickBot="1">
      <c r="B1" s="183" t="s">
        <v>118</v>
      </c>
      <c r="C1" s="183"/>
      <c r="D1" s="183"/>
      <c r="E1" s="183"/>
      <c r="F1" s="183"/>
      <c r="G1" s="183"/>
    </row>
    <row r="2" spans="1:19" ht="18" customHeight="1" thickBot="1">
      <c r="B2" s="184" t="s">
        <v>0</v>
      </c>
      <c r="C2" s="185"/>
      <c r="D2" s="17">
        <v>2</v>
      </c>
      <c r="E2" s="18">
        <v>16</v>
      </c>
      <c r="F2" s="18">
        <v>17</v>
      </c>
      <c r="G2" s="18">
        <v>45</v>
      </c>
      <c r="H2" s="18">
        <v>50</v>
      </c>
      <c r="I2" s="18">
        <v>45</v>
      </c>
      <c r="J2" s="18">
        <v>6</v>
      </c>
      <c r="K2" s="18"/>
      <c r="L2" s="18"/>
      <c r="M2" s="18"/>
      <c r="N2" s="18"/>
      <c r="O2" s="18"/>
      <c r="P2" s="18"/>
      <c r="Q2" s="17"/>
      <c r="R2" s="19"/>
      <c r="S2" s="186" t="s">
        <v>1</v>
      </c>
    </row>
    <row r="3" spans="1:19" ht="92.25" customHeight="1" thickBot="1">
      <c r="B3" s="20" t="s">
        <v>2</v>
      </c>
      <c r="C3" s="21" t="s">
        <v>3</v>
      </c>
      <c r="D3" s="22" t="s">
        <v>4</v>
      </c>
      <c r="E3" s="23" t="s">
        <v>5</v>
      </c>
      <c r="F3" s="23" t="s">
        <v>6</v>
      </c>
      <c r="G3" s="23" t="s">
        <v>8</v>
      </c>
      <c r="H3" s="23" t="s">
        <v>9</v>
      </c>
      <c r="I3" s="23" t="s">
        <v>78</v>
      </c>
      <c r="J3" s="23" t="s">
        <v>79</v>
      </c>
      <c r="K3" s="23"/>
      <c r="L3" s="23"/>
      <c r="M3" s="23"/>
      <c r="N3" s="23"/>
      <c r="O3" s="23"/>
      <c r="P3" s="23"/>
      <c r="Q3" s="23"/>
      <c r="R3" s="24"/>
      <c r="S3" s="187"/>
    </row>
    <row r="4" spans="1:19" ht="24" customHeight="1">
      <c r="A4" s="25">
        <v>1</v>
      </c>
      <c r="B4" s="26" t="s">
        <v>10</v>
      </c>
      <c r="C4" s="27">
        <v>45676</v>
      </c>
      <c r="D4" s="97"/>
      <c r="E4" s="98" t="s">
        <v>97</v>
      </c>
      <c r="F4" s="98"/>
      <c r="G4" s="98"/>
      <c r="H4" s="98"/>
      <c r="I4" s="98"/>
      <c r="J4" s="98" t="s">
        <v>87</v>
      </c>
      <c r="K4" s="98"/>
      <c r="L4" s="98"/>
      <c r="M4" s="98"/>
      <c r="N4" s="98"/>
      <c r="O4" s="98"/>
      <c r="P4" s="98"/>
      <c r="Q4" s="98"/>
      <c r="R4" s="99"/>
      <c r="S4" s="30">
        <f>IF(B4="","",COUNTIF(D4:R4,"=◎"))</f>
        <v>2</v>
      </c>
    </row>
    <row r="5" spans="1:19" ht="24" customHeight="1">
      <c r="A5" s="25">
        <v>2</v>
      </c>
      <c r="B5" s="31" t="s">
        <v>11</v>
      </c>
      <c r="C5" s="32">
        <v>45676</v>
      </c>
      <c r="D5" s="100"/>
      <c r="E5" s="101" t="s">
        <v>98</v>
      </c>
      <c r="F5" s="101"/>
      <c r="G5" s="101"/>
      <c r="H5" s="101"/>
      <c r="I5" s="101"/>
      <c r="J5" s="101" t="s">
        <v>98</v>
      </c>
      <c r="K5" s="101"/>
      <c r="L5" s="101"/>
      <c r="M5" s="101"/>
      <c r="N5" s="101"/>
      <c r="O5" s="101"/>
      <c r="P5" s="101"/>
      <c r="Q5" s="101"/>
      <c r="R5" s="102"/>
      <c r="S5" s="35">
        <f>IF(B5="","",COUNTIF(D5:R5,"=〇"))</f>
        <v>2</v>
      </c>
    </row>
    <row r="6" spans="1:19" ht="24" customHeight="1">
      <c r="A6" s="25">
        <v>3</v>
      </c>
      <c r="B6" s="31" t="s">
        <v>12</v>
      </c>
      <c r="C6" s="32">
        <v>45725</v>
      </c>
      <c r="D6" s="122" t="s">
        <v>114</v>
      </c>
      <c r="E6" s="101"/>
      <c r="F6" s="101"/>
      <c r="G6" s="101"/>
      <c r="H6" s="101"/>
      <c r="I6" s="174"/>
      <c r="J6" s="174"/>
      <c r="K6" s="174"/>
      <c r="L6" s="101"/>
      <c r="M6" s="101"/>
      <c r="N6" s="101"/>
      <c r="O6" s="101"/>
      <c r="P6" s="101"/>
      <c r="Q6" s="101"/>
      <c r="R6" s="102"/>
      <c r="S6" s="35">
        <f>IF(B6="","",COUNTIF(D6:R6,"=〇"))</f>
        <v>0</v>
      </c>
    </row>
    <row r="7" spans="1:19" ht="24" customHeight="1">
      <c r="A7" s="25">
        <v>4</v>
      </c>
      <c r="B7" s="31" t="s">
        <v>80</v>
      </c>
      <c r="C7" s="32">
        <v>45767</v>
      </c>
      <c r="D7" s="100" t="s">
        <v>126</v>
      </c>
      <c r="E7" s="101" t="s">
        <v>87</v>
      </c>
      <c r="F7" s="101" t="s">
        <v>126</v>
      </c>
      <c r="G7" s="101"/>
      <c r="H7" s="101" t="s">
        <v>126</v>
      </c>
      <c r="I7" s="174" t="s">
        <v>126</v>
      </c>
      <c r="J7" s="174" t="s">
        <v>126</v>
      </c>
      <c r="K7" s="174"/>
      <c r="L7" s="101"/>
      <c r="M7" s="101"/>
      <c r="N7" s="101"/>
      <c r="O7" s="101"/>
      <c r="P7" s="101"/>
      <c r="Q7" s="101"/>
      <c r="R7" s="102"/>
      <c r="S7" s="35">
        <f>IF(B7="","",COUNTIF(D7:R7,"=◎"))</f>
        <v>6</v>
      </c>
    </row>
    <row r="8" spans="1:19" ht="24" customHeight="1">
      <c r="A8" s="25">
        <v>5</v>
      </c>
      <c r="B8" s="31" t="s">
        <v>99</v>
      </c>
      <c r="C8" s="32">
        <v>45767</v>
      </c>
      <c r="D8" s="100" t="s">
        <v>127</v>
      </c>
      <c r="E8" s="101" t="s">
        <v>98</v>
      </c>
      <c r="F8" s="101" t="s">
        <v>127</v>
      </c>
      <c r="G8" s="101"/>
      <c r="H8" s="101" t="s">
        <v>127</v>
      </c>
      <c r="I8" s="174" t="s">
        <v>127</v>
      </c>
      <c r="J8" s="174" t="s">
        <v>127</v>
      </c>
      <c r="K8" s="174"/>
      <c r="L8" s="101"/>
      <c r="M8" s="101"/>
      <c r="N8" s="101"/>
      <c r="O8" s="101"/>
      <c r="P8" s="101"/>
      <c r="Q8" s="101"/>
      <c r="R8" s="102"/>
      <c r="S8" s="35">
        <f>IF(B8="","",COUNTIF(D8:R8,"=〇"))</f>
        <v>6</v>
      </c>
    </row>
    <row r="9" spans="1:19" ht="24" customHeight="1">
      <c r="A9" s="25">
        <v>6</v>
      </c>
      <c r="B9" s="31" t="s">
        <v>13</v>
      </c>
      <c r="C9" s="32">
        <v>45778</v>
      </c>
      <c r="D9" s="100"/>
      <c r="E9" s="101"/>
      <c r="F9" s="101"/>
      <c r="G9" s="101"/>
      <c r="H9" s="101"/>
      <c r="I9" s="174"/>
      <c r="J9" s="174"/>
      <c r="K9" s="174"/>
      <c r="L9" s="101"/>
      <c r="M9" s="101"/>
      <c r="N9" s="101"/>
      <c r="O9" s="101"/>
      <c r="P9" s="101"/>
      <c r="Q9" s="101"/>
      <c r="R9" s="102"/>
      <c r="S9" s="35">
        <f t="shared" ref="S9:S31" si="0">IF(B9="","",COUNTIF(D9:R9,"=〇"))</f>
        <v>0</v>
      </c>
    </row>
    <row r="10" spans="1:19" ht="24" customHeight="1">
      <c r="A10" s="25">
        <v>7</v>
      </c>
      <c r="B10" s="31" t="s">
        <v>15</v>
      </c>
      <c r="C10" s="32">
        <v>45788</v>
      </c>
      <c r="D10" s="100"/>
      <c r="E10" s="101"/>
      <c r="F10" s="101"/>
      <c r="G10" s="101"/>
      <c r="H10" s="101"/>
      <c r="I10" s="174"/>
      <c r="J10" s="174"/>
      <c r="K10" s="174"/>
      <c r="L10" s="101"/>
      <c r="M10" s="101"/>
      <c r="N10" s="101"/>
      <c r="O10" s="101"/>
      <c r="P10" s="101"/>
      <c r="Q10" s="101"/>
      <c r="R10" s="102"/>
      <c r="S10" s="35">
        <f>IF(B10="","",COUNTIF(D10:R10,"=〇"))</f>
        <v>0</v>
      </c>
    </row>
    <row r="11" spans="1:19" ht="24" customHeight="1">
      <c r="A11" s="25">
        <v>8</v>
      </c>
      <c r="B11" s="31" t="s">
        <v>104</v>
      </c>
      <c r="C11" s="32">
        <v>45813</v>
      </c>
      <c r="D11" s="100"/>
      <c r="E11" s="101"/>
      <c r="F11" s="101"/>
      <c r="G11" s="101"/>
      <c r="H11" s="101"/>
      <c r="I11" s="174"/>
      <c r="J11" s="174"/>
      <c r="K11" s="174"/>
      <c r="L11" s="101"/>
      <c r="M11" s="101"/>
      <c r="N11" s="101"/>
      <c r="O11" s="101"/>
      <c r="P11" s="101"/>
      <c r="Q11" s="101"/>
      <c r="R11" s="102"/>
      <c r="S11" s="35">
        <f>IF(B11="","",COUNTIF(D11:R11,"=◎"))</f>
        <v>0</v>
      </c>
    </row>
    <row r="12" spans="1:19" ht="24" customHeight="1">
      <c r="A12" s="25">
        <v>9</v>
      </c>
      <c r="B12" s="31" t="s">
        <v>17</v>
      </c>
      <c r="C12" s="32">
        <v>45823</v>
      </c>
      <c r="D12" s="100"/>
      <c r="E12" s="101"/>
      <c r="F12" s="101"/>
      <c r="G12" s="101"/>
      <c r="H12" s="101"/>
      <c r="I12" s="174"/>
      <c r="J12" s="174"/>
      <c r="K12" s="174"/>
      <c r="L12" s="101"/>
      <c r="M12" s="101"/>
      <c r="N12" s="101"/>
      <c r="O12" s="101"/>
      <c r="P12" s="101"/>
      <c r="Q12" s="101"/>
      <c r="R12" s="102"/>
      <c r="S12" s="35">
        <f>IF(B12="","",COUNTIF(D12:R12,"=〇"))</f>
        <v>0</v>
      </c>
    </row>
    <row r="13" spans="1:19" ht="24" customHeight="1">
      <c r="A13" s="25">
        <v>10</v>
      </c>
      <c r="B13" s="31" t="s">
        <v>16</v>
      </c>
      <c r="C13" s="32">
        <v>45837</v>
      </c>
      <c r="D13" s="173"/>
      <c r="E13" s="121"/>
      <c r="F13" s="121"/>
      <c r="G13" s="121"/>
      <c r="H13" s="121"/>
      <c r="I13" s="175"/>
      <c r="J13" s="175"/>
      <c r="K13" s="174"/>
      <c r="L13" s="101"/>
      <c r="M13" s="101"/>
      <c r="N13" s="101"/>
      <c r="O13" s="101"/>
      <c r="P13" s="101"/>
      <c r="Q13" s="101"/>
      <c r="R13" s="102"/>
      <c r="S13" s="35">
        <f>IF(B13="","",COUNTIF(D13:R13,"=〇"))</f>
        <v>0</v>
      </c>
    </row>
    <row r="14" spans="1:19" ht="24" customHeight="1">
      <c r="A14" s="25">
        <v>11</v>
      </c>
      <c r="B14" s="31" t="s">
        <v>105</v>
      </c>
      <c r="C14" s="32">
        <v>45844</v>
      </c>
      <c r="D14" s="122"/>
      <c r="E14" s="101"/>
      <c r="F14" s="101"/>
      <c r="G14" s="101"/>
      <c r="H14" s="101"/>
      <c r="I14" s="174"/>
      <c r="J14" s="174"/>
      <c r="K14" s="174"/>
      <c r="L14" s="101"/>
      <c r="M14" s="101"/>
      <c r="N14" s="101"/>
      <c r="O14" s="101"/>
      <c r="P14" s="101"/>
      <c r="Q14" s="101"/>
      <c r="R14" s="102"/>
      <c r="S14" s="35">
        <f t="shared" si="0"/>
        <v>0</v>
      </c>
    </row>
    <row r="15" spans="1:19" ht="24" customHeight="1">
      <c r="A15" s="25">
        <v>12</v>
      </c>
      <c r="B15" s="31" t="s">
        <v>19</v>
      </c>
      <c r="C15" s="32">
        <v>45494</v>
      </c>
      <c r="D15" s="122"/>
      <c r="E15" s="101"/>
      <c r="F15" s="101"/>
      <c r="G15" s="101"/>
      <c r="H15" s="101"/>
      <c r="I15" s="174"/>
      <c r="J15" s="174"/>
      <c r="K15" s="174"/>
      <c r="L15" s="101"/>
      <c r="M15" s="101"/>
      <c r="N15" s="101"/>
      <c r="O15" s="101"/>
      <c r="P15" s="101"/>
      <c r="Q15" s="101"/>
      <c r="R15" s="102"/>
      <c r="S15" s="35">
        <f>IF(B15="","",COUNTIF(D15:R15,"=〇"))</f>
        <v>0</v>
      </c>
    </row>
    <row r="16" spans="1:19" ht="24" customHeight="1">
      <c r="A16" s="25">
        <v>13</v>
      </c>
      <c r="B16" s="31" t="s">
        <v>84</v>
      </c>
      <c r="C16" s="32">
        <v>45862</v>
      </c>
      <c r="D16" s="100"/>
      <c r="E16" s="101"/>
      <c r="F16" s="101"/>
      <c r="G16" s="101"/>
      <c r="H16" s="101"/>
      <c r="I16" s="174"/>
      <c r="J16" s="174"/>
      <c r="K16" s="174"/>
      <c r="L16" s="101"/>
      <c r="M16" s="101"/>
      <c r="N16" s="101"/>
      <c r="O16" s="101"/>
      <c r="P16" s="101"/>
      <c r="Q16" s="101"/>
      <c r="R16" s="102"/>
      <c r="S16" s="35">
        <f>IF(B16="","",COUNTIF(D16:R16,"=◎"))</f>
        <v>0</v>
      </c>
    </row>
    <row r="17" spans="1:19" ht="24" customHeight="1">
      <c r="A17" s="25">
        <v>14</v>
      </c>
      <c r="B17" s="31" t="s">
        <v>81</v>
      </c>
      <c r="C17" s="32">
        <v>45907</v>
      </c>
      <c r="D17" s="100"/>
      <c r="E17" s="101"/>
      <c r="F17" s="101"/>
      <c r="G17" s="101"/>
      <c r="H17" s="101"/>
      <c r="I17" s="174"/>
      <c r="J17" s="174"/>
      <c r="K17" s="174"/>
      <c r="L17" s="101"/>
      <c r="M17" s="101"/>
      <c r="N17" s="101"/>
      <c r="O17" s="101"/>
      <c r="P17" s="101"/>
      <c r="Q17" s="101"/>
      <c r="R17" s="102"/>
      <c r="S17" s="35">
        <f>IF(B17="","",COUNTIF(D17:R17,"=〇"))</f>
        <v>0</v>
      </c>
    </row>
    <row r="18" spans="1:19" ht="24" customHeight="1">
      <c r="A18" s="25">
        <v>15</v>
      </c>
      <c r="B18" s="31" t="s">
        <v>82</v>
      </c>
      <c r="C18" s="32">
        <v>45907</v>
      </c>
      <c r="D18" s="122"/>
      <c r="E18" s="101"/>
      <c r="F18" s="101"/>
      <c r="G18" s="101"/>
      <c r="H18" s="101"/>
      <c r="I18" s="174"/>
      <c r="J18" s="174"/>
      <c r="K18" s="174"/>
      <c r="L18" s="101"/>
      <c r="M18" s="101"/>
      <c r="N18" s="101"/>
      <c r="O18" s="101"/>
      <c r="P18" s="101"/>
      <c r="Q18" s="101"/>
      <c r="R18" s="102"/>
      <c r="S18" s="35">
        <f>IF(B18="","",COUNTIF(D18:R18,"=〇"))</f>
        <v>0</v>
      </c>
    </row>
    <row r="19" spans="1:19" ht="24" customHeight="1">
      <c r="A19" s="25">
        <v>16</v>
      </c>
      <c r="B19" s="36" t="s">
        <v>96</v>
      </c>
      <c r="C19" s="32">
        <v>45970</v>
      </c>
      <c r="D19" s="100"/>
      <c r="E19" s="101"/>
      <c r="F19" s="101"/>
      <c r="G19" s="101"/>
      <c r="H19" s="101"/>
      <c r="I19" s="174"/>
      <c r="J19" s="174"/>
      <c r="K19" s="174"/>
      <c r="L19" s="101"/>
      <c r="M19" s="101"/>
      <c r="N19" s="101"/>
      <c r="O19" s="101"/>
      <c r="P19" s="101"/>
      <c r="Q19" s="101"/>
      <c r="R19" s="102"/>
      <c r="S19" s="35">
        <f t="shared" si="0"/>
        <v>0</v>
      </c>
    </row>
    <row r="20" spans="1:19" ht="24" customHeight="1">
      <c r="A20" s="25">
        <v>17</v>
      </c>
      <c r="B20" s="31" t="s">
        <v>20</v>
      </c>
      <c r="C20" s="32">
        <v>45911</v>
      </c>
      <c r="D20" s="122"/>
      <c r="E20" s="101"/>
      <c r="F20" s="101"/>
      <c r="G20" s="101"/>
      <c r="H20" s="101"/>
      <c r="I20" s="174"/>
      <c r="J20" s="174"/>
      <c r="K20" s="174"/>
      <c r="L20" s="101"/>
      <c r="M20" s="101"/>
      <c r="N20" s="101"/>
      <c r="O20" s="101"/>
      <c r="P20" s="101"/>
      <c r="Q20" s="101"/>
      <c r="R20" s="102"/>
      <c r="S20" s="35">
        <f>IF(B20="","",COUNTIF(D20:R20,"=◎"))</f>
        <v>0</v>
      </c>
    </row>
    <row r="21" spans="1:19" ht="24" customHeight="1">
      <c r="A21" s="25">
        <v>18</v>
      </c>
      <c r="B21" s="36" t="s">
        <v>83</v>
      </c>
      <c r="C21" s="32">
        <v>45928</v>
      </c>
      <c r="D21" s="100"/>
      <c r="E21" s="101"/>
      <c r="F21" s="101"/>
      <c r="G21" s="101"/>
      <c r="H21" s="101"/>
      <c r="I21" s="174"/>
      <c r="J21" s="174"/>
      <c r="K21" s="174"/>
      <c r="L21" s="101"/>
      <c r="M21" s="101"/>
      <c r="N21" s="101"/>
      <c r="O21" s="101"/>
      <c r="P21" s="101"/>
      <c r="Q21" s="101"/>
      <c r="R21" s="102"/>
      <c r="S21" s="35">
        <f>IF(B21="","",COUNTIF(D21:R21,"=〇"))</f>
        <v>0</v>
      </c>
    </row>
    <row r="22" spans="1:19" ht="24" customHeight="1">
      <c r="A22" s="25">
        <v>19</v>
      </c>
      <c r="B22" s="36" t="s">
        <v>106</v>
      </c>
      <c r="C22" s="32">
        <v>45944</v>
      </c>
      <c r="D22" s="122"/>
      <c r="E22" s="101"/>
      <c r="F22" s="101"/>
      <c r="G22" s="101"/>
      <c r="H22" s="101"/>
      <c r="I22" s="174"/>
      <c r="J22" s="174"/>
      <c r="K22" s="174"/>
      <c r="L22" s="101"/>
      <c r="M22" s="101"/>
      <c r="N22" s="101"/>
      <c r="O22" s="101"/>
      <c r="P22" s="101"/>
      <c r="Q22" s="101"/>
      <c r="R22" s="102"/>
      <c r="S22" s="35">
        <f>IF(B22="","",COUNTIF(D22:R22,"=◎"))</f>
        <v>0</v>
      </c>
    </row>
    <row r="23" spans="1:19" ht="24" customHeight="1">
      <c r="A23" s="25">
        <v>20</v>
      </c>
      <c r="B23" s="31" t="s">
        <v>21</v>
      </c>
      <c r="C23" s="32">
        <v>45949</v>
      </c>
      <c r="D23" s="100"/>
      <c r="E23" s="101"/>
      <c r="F23" s="101"/>
      <c r="G23" s="101"/>
      <c r="H23" s="101"/>
      <c r="I23" s="174"/>
      <c r="J23" s="174"/>
      <c r="K23" s="174"/>
      <c r="L23" s="101"/>
      <c r="M23" s="101"/>
      <c r="N23" s="101"/>
      <c r="O23" s="101"/>
      <c r="P23" s="101"/>
      <c r="Q23" s="101"/>
      <c r="R23" s="102"/>
      <c r="S23" s="35">
        <f>IF(B23="","",COUNTIF(D23:R23,"=〇"))</f>
        <v>0</v>
      </c>
    </row>
    <row r="24" spans="1:19" ht="24" customHeight="1">
      <c r="A24" s="25">
        <v>21</v>
      </c>
      <c r="B24" s="31" t="s">
        <v>22</v>
      </c>
      <c r="C24" s="32">
        <v>45984</v>
      </c>
      <c r="D24" s="100"/>
      <c r="E24" s="101"/>
      <c r="F24" s="101"/>
      <c r="G24" s="101"/>
      <c r="H24" s="101"/>
      <c r="I24" s="174"/>
      <c r="J24" s="174"/>
      <c r="K24" s="174"/>
      <c r="L24" s="101"/>
      <c r="M24" s="101"/>
      <c r="N24" s="101"/>
      <c r="O24" s="101"/>
      <c r="P24" s="101"/>
      <c r="Q24" s="101"/>
      <c r="R24" s="102"/>
      <c r="S24" s="35">
        <f>IF(B24="","",COUNTIF(D24:R24,"=〇"))</f>
        <v>0</v>
      </c>
    </row>
    <row r="25" spans="1:19" ht="24" customHeight="1">
      <c r="A25" s="25">
        <v>22</v>
      </c>
      <c r="B25" s="37" t="s">
        <v>23</v>
      </c>
      <c r="C25" s="38">
        <v>46005</v>
      </c>
      <c r="D25" s="100"/>
      <c r="E25" s="101"/>
      <c r="F25" s="101"/>
      <c r="G25" s="101"/>
      <c r="H25" s="101"/>
      <c r="I25" s="174"/>
      <c r="J25" s="174"/>
      <c r="K25" s="174"/>
      <c r="L25" s="101"/>
      <c r="M25" s="101"/>
      <c r="N25" s="101"/>
      <c r="O25" s="101"/>
      <c r="P25" s="101"/>
      <c r="Q25" s="101"/>
      <c r="R25" s="102"/>
      <c r="S25" s="35">
        <f>IF(B25="","",COUNTIF(D25:R25,"=◎"))</f>
        <v>0</v>
      </c>
    </row>
    <row r="26" spans="1:19" ht="24" customHeight="1">
      <c r="A26" s="25">
        <v>23</v>
      </c>
      <c r="B26" s="31" t="s">
        <v>119</v>
      </c>
      <c r="C26" s="38">
        <v>46005</v>
      </c>
      <c r="D26" s="100"/>
      <c r="E26" s="101"/>
      <c r="F26" s="101"/>
      <c r="G26" s="101"/>
      <c r="H26" s="101"/>
      <c r="I26" s="174"/>
      <c r="J26" s="174"/>
      <c r="K26" s="174"/>
      <c r="L26" s="101"/>
      <c r="M26" s="101"/>
      <c r="N26" s="101"/>
      <c r="O26" s="101"/>
      <c r="P26" s="101"/>
      <c r="Q26" s="101"/>
      <c r="R26" s="102"/>
      <c r="S26" s="35">
        <f t="shared" si="0"/>
        <v>0</v>
      </c>
    </row>
    <row r="27" spans="1:19" ht="24" customHeight="1">
      <c r="A27" s="25">
        <v>24</v>
      </c>
      <c r="B27" s="31"/>
      <c r="C27" s="32"/>
      <c r="D27" s="122"/>
      <c r="E27" s="101"/>
      <c r="F27" s="101"/>
      <c r="G27" s="101"/>
      <c r="H27" s="101"/>
      <c r="I27" s="174"/>
      <c r="J27" s="174"/>
      <c r="K27" s="174"/>
      <c r="L27" s="101"/>
      <c r="M27" s="101"/>
      <c r="N27" s="101"/>
      <c r="O27" s="101"/>
      <c r="P27" s="101"/>
      <c r="Q27" s="101"/>
      <c r="R27" s="102"/>
      <c r="S27" s="35" t="str">
        <f>IF(B27="","",COUNTIF(D27:R27,"=◎"))</f>
        <v/>
      </c>
    </row>
    <row r="28" spans="1:19" ht="24" customHeight="1">
      <c r="A28" s="25">
        <v>25</v>
      </c>
      <c r="B28" s="31"/>
      <c r="C28" s="32"/>
      <c r="D28" s="100"/>
      <c r="E28" s="101"/>
      <c r="F28" s="101"/>
      <c r="G28" s="101"/>
      <c r="H28" s="101"/>
      <c r="I28" s="174"/>
      <c r="J28" s="174"/>
      <c r="K28" s="174"/>
      <c r="L28" s="101"/>
      <c r="M28" s="101"/>
      <c r="N28" s="101"/>
      <c r="O28" s="101"/>
      <c r="P28" s="101"/>
      <c r="Q28" s="101"/>
      <c r="R28" s="102"/>
      <c r="S28" s="35" t="str">
        <f>IF(B28="","",COUNTIF(D28:R28,"=〇"))</f>
        <v/>
      </c>
    </row>
    <row r="29" spans="1:19" ht="24" customHeight="1">
      <c r="A29" s="25">
        <v>26</v>
      </c>
      <c r="B29" s="37"/>
      <c r="C29" s="38"/>
      <c r="D29" s="100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2"/>
      <c r="S29" s="35" t="str">
        <f>IF(B29="","",COUNTIF(D29:R29,"=◎"))</f>
        <v/>
      </c>
    </row>
    <row r="30" spans="1:19" ht="24" customHeight="1">
      <c r="A30" s="25">
        <v>27</v>
      </c>
      <c r="B30" s="31"/>
      <c r="C30" s="38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  <c r="S30" s="35" t="str">
        <f>IF(B30="","",COUNTIF(D30:R30,"=〇"))</f>
        <v/>
      </c>
    </row>
    <row r="31" spans="1:19" ht="24" customHeight="1">
      <c r="A31" s="25">
        <v>28</v>
      </c>
      <c r="B31" s="31"/>
      <c r="C31" s="38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2"/>
      <c r="S31" s="35" t="str">
        <f t="shared" si="0"/>
        <v/>
      </c>
    </row>
    <row r="32" spans="1:19" ht="24" customHeight="1" thickBot="1">
      <c r="A32" s="25">
        <v>29</v>
      </c>
      <c r="B32" s="39"/>
      <c r="C32" s="40"/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5"/>
      <c r="S32" s="35" t="str">
        <f>IF(B32="","",COUNTIF(D32:R32,"=◎"))</f>
        <v/>
      </c>
    </row>
    <row r="33" spans="1:19" ht="27.9" customHeight="1">
      <c r="B33" s="188" t="s">
        <v>86</v>
      </c>
      <c r="C33" s="189"/>
      <c r="D33" s="95">
        <f>IF(D3="","",COUNTIF(D4:D32,"◎"))</f>
        <v>1</v>
      </c>
      <c r="E33" s="43">
        <f t="shared" ref="E33:R33" si="1">IF(E3="","",COUNTIF(E4:E32,"◎"))</f>
        <v>2</v>
      </c>
      <c r="F33" s="43">
        <f t="shared" si="1"/>
        <v>1</v>
      </c>
      <c r="G33" s="43">
        <f t="shared" si="1"/>
        <v>0</v>
      </c>
      <c r="H33" s="43">
        <f t="shared" si="1"/>
        <v>1</v>
      </c>
      <c r="I33" s="43">
        <f t="shared" si="1"/>
        <v>1</v>
      </c>
      <c r="J33" s="43">
        <f t="shared" si="1"/>
        <v>2</v>
      </c>
      <c r="K33" s="43" t="str">
        <f t="shared" si="1"/>
        <v/>
      </c>
      <c r="L33" s="43" t="str">
        <f t="shared" si="1"/>
        <v/>
      </c>
      <c r="M33" s="43" t="str">
        <f t="shared" si="1"/>
        <v/>
      </c>
      <c r="N33" s="43" t="str">
        <f t="shared" si="1"/>
        <v/>
      </c>
      <c r="O33" s="43" t="str">
        <f t="shared" si="1"/>
        <v/>
      </c>
      <c r="P33" s="43" t="str">
        <f t="shared" si="1"/>
        <v/>
      </c>
      <c r="Q33" s="43" t="str">
        <f t="shared" si="1"/>
        <v/>
      </c>
      <c r="R33" s="44" t="str">
        <f t="shared" si="1"/>
        <v/>
      </c>
      <c r="S33" s="45">
        <f>SUM(D33:R33)</f>
        <v>8</v>
      </c>
    </row>
    <row r="34" spans="1:19" ht="27.9" customHeight="1" thickBot="1">
      <c r="B34" s="190" t="s">
        <v>107</v>
      </c>
      <c r="C34" s="191"/>
      <c r="D34" s="89">
        <f>IF(D3="","",COUNTIF(D4:D32,"〇"))</f>
        <v>1</v>
      </c>
      <c r="E34" s="90">
        <f t="shared" ref="E34:R34" si="2">IF(E3="","",COUNTIF(E4:E32,"〇"))</f>
        <v>2</v>
      </c>
      <c r="F34" s="90">
        <f t="shared" si="2"/>
        <v>1</v>
      </c>
      <c r="G34" s="90">
        <f t="shared" si="2"/>
        <v>0</v>
      </c>
      <c r="H34" s="90">
        <f t="shared" si="2"/>
        <v>1</v>
      </c>
      <c r="I34" s="90">
        <f t="shared" si="2"/>
        <v>1</v>
      </c>
      <c r="J34" s="90">
        <f t="shared" si="2"/>
        <v>2</v>
      </c>
      <c r="K34" s="90" t="str">
        <f t="shared" si="2"/>
        <v/>
      </c>
      <c r="L34" s="90" t="str">
        <f t="shared" si="2"/>
        <v/>
      </c>
      <c r="M34" s="90" t="str">
        <f t="shared" si="2"/>
        <v/>
      </c>
      <c r="N34" s="90" t="str">
        <f t="shared" si="2"/>
        <v/>
      </c>
      <c r="O34" s="90" t="str">
        <f t="shared" si="2"/>
        <v/>
      </c>
      <c r="P34" s="90" t="str">
        <f t="shared" si="2"/>
        <v/>
      </c>
      <c r="Q34" s="90" t="str">
        <f t="shared" si="2"/>
        <v/>
      </c>
      <c r="R34" s="96" t="str">
        <f t="shared" si="2"/>
        <v/>
      </c>
      <c r="S34" s="91">
        <f>SUM(D34:R34)</f>
        <v>8</v>
      </c>
    </row>
    <row r="35" spans="1:19" ht="27.9" customHeight="1">
      <c r="B35" s="192"/>
      <c r="C35" s="193"/>
      <c r="D35" s="85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7"/>
      <c r="S35" s="88"/>
    </row>
    <row r="36" spans="1:19" ht="27.9" customHeight="1">
      <c r="B36" s="179"/>
      <c r="C36" s="194"/>
      <c r="D36" s="46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47"/>
      <c r="S36" s="48"/>
    </row>
    <row r="37" spans="1:19" s="16" customFormat="1" ht="27.9" customHeight="1">
      <c r="A37" s="49"/>
      <c r="B37" s="179"/>
      <c r="C37" s="180"/>
      <c r="D37" s="46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47"/>
      <c r="S37" s="48"/>
    </row>
    <row r="38" spans="1:19" ht="27.9" customHeight="1" thickBot="1">
      <c r="B38" s="181"/>
      <c r="C38" s="182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4"/>
      <c r="S38" s="50"/>
    </row>
    <row r="39" spans="1:19">
      <c r="O39" s="51"/>
    </row>
    <row r="40" spans="1:19">
      <c r="C40" s="2" t="s">
        <v>89</v>
      </c>
      <c r="D40" s="52"/>
      <c r="H40" s="52"/>
      <c r="K40" s="51"/>
      <c r="N40" s="52"/>
      <c r="Q40" s="52"/>
      <c r="S40" s="2"/>
    </row>
    <row r="41" spans="1:19">
      <c r="C41" s="2" t="s">
        <v>90</v>
      </c>
    </row>
    <row r="43" spans="1:19">
      <c r="A43" s="2"/>
      <c r="D43" s="53"/>
      <c r="S43" s="2"/>
    </row>
    <row r="44" spans="1:19">
      <c r="A44" s="2"/>
      <c r="S44" s="2"/>
    </row>
    <row r="45" spans="1:19">
      <c r="A45" s="2"/>
      <c r="S45" s="2"/>
    </row>
    <row r="46" spans="1:19">
      <c r="A46" s="2"/>
      <c r="S46" s="2"/>
    </row>
    <row r="47" spans="1:19">
      <c r="A47" s="2"/>
      <c r="S47" s="2"/>
    </row>
    <row r="48" spans="1:19">
      <c r="A48" s="2"/>
      <c r="S48" s="2"/>
    </row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pans="12:12" s="2" customFormat="1"/>
    <row r="146" spans="12:12" s="2" customFormat="1"/>
    <row r="147" spans="12:12" s="2" customFormat="1"/>
    <row r="148" spans="12:12" s="2" customFormat="1"/>
    <row r="149" spans="12:12" s="2" customFormat="1"/>
    <row r="150" spans="12:12" s="2" customFormat="1"/>
    <row r="151" spans="12:12" s="2" customFormat="1"/>
    <row r="152" spans="12:12" s="2" customFormat="1"/>
    <row r="153" spans="12:12" s="2" customFormat="1"/>
    <row r="154" spans="12:12" s="2" customFormat="1"/>
    <row r="155" spans="12:12" s="2" customFormat="1"/>
    <row r="156" spans="12:12" s="2" customFormat="1"/>
    <row r="157" spans="12:12" s="2" customFormat="1"/>
    <row r="158" spans="12:12" s="2" customFormat="1">
      <c r="L158" s="54"/>
    </row>
    <row r="159" spans="12:12" s="2" customFormat="1">
      <c r="L159" s="54"/>
    </row>
    <row r="160" spans="12:12" s="2" customFormat="1">
      <c r="L160" s="54"/>
    </row>
    <row r="161" spans="12:12" s="2" customFormat="1">
      <c r="L161" s="54"/>
    </row>
    <row r="162" spans="12:12" s="2" customFormat="1">
      <c r="L162" s="54"/>
    </row>
    <row r="163" spans="12:12" s="2" customFormat="1">
      <c r="L163" s="54"/>
    </row>
    <row r="164" spans="12:12" s="2" customFormat="1">
      <c r="L164" s="54"/>
    </row>
    <row r="165" spans="12:12" s="2" customFormat="1">
      <c r="L165" s="54"/>
    </row>
    <row r="166" spans="12:12" s="2" customFormat="1">
      <c r="L166" s="54"/>
    </row>
    <row r="167" spans="12:12" s="2" customFormat="1">
      <c r="L167" s="54"/>
    </row>
    <row r="168" spans="12:12" s="2" customFormat="1">
      <c r="L168" s="54"/>
    </row>
    <row r="169" spans="12:12" s="2" customFormat="1">
      <c r="L169" s="54"/>
    </row>
    <row r="170" spans="12:12" s="2" customFormat="1">
      <c r="L170" s="54"/>
    </row>
    <row r="171" spans="12:12" s="2" customFormat="1">
      <c r="L171" s="54"/>
    </row>
    <row r="172" spans="12:12" s="2" customFormat="1">
      <c r="L172" s="54"/>
    </row>
    <row r="173" spans="12:12" s="2" customFormat="1">
      <c r="L173" s="54"/>
    </row>
    <row r="174" spans="12:12" s="2" customFormat="1">
      <c r="L174" s="54"/>
    </row>
    <row r="175" spans="12:12" s="2" customFormat="1">
      <c r="L175" s="54"/>
    </row>
    <row r="176" spans="12:12" s="2" customFormat="1">
      <c r="L176" s="54"/>
    </row>
    <row r="177" spans="12:12" s="2" customFormat="1">
      <c r="L177" s="54"/>
    </row>
    <row r="178" spans="12:12" s="2" customFormat="1">
      <c r="L178" s="54"/>
    </row>
    <row r="179" spans="12:12" s="2" customFormat="1">
      <c r="L179" s="54"/>
    </row>
    <row r="180" spans="12:12" s="2" customFormat="1">
      <c r="L180" s="54"/>
    </row>
    <row r="181" spans="12:12" s="2" customFormat="1">
      <c r="L181" s="54"/>
    </row>
    <row r="182" spans="12:12" s="2" customFormat="1">
      <c r="L182" s="54"/>
    </row>
    <row r="183" spans="12:12" s="2" customFormat="1">
      <c r="L183" s="54"/>
    </row>
    <row r="184" spans="12:12" s="2" customFormat="1">
      <c r="L184" s="54"/>
    </row>
    <row r="185" spans="12:12" s="2" customFormat="1">
      <c r="L185" s="54"/>
    </row>
    <row r="186" spans="12:12" s="2" customFormat="1">
      <c r="L186" s="54"/>
    </row>
    <row r="187" spans="12:12" s="2" customFormat="1">
      <c r="L187" s="54"/>
    </row>
    <row r="188" spans="12:12" s="2" customFormat="1">
      <c r="L188" s="54"/>
    </row>
    <row r="189" spans="12:12" s="2" customFormat="1">
      <c r="L189" s="54"/>
    </row>
    <row r="190" spans="12:12" s="2" customFormat="1">
      <c r="L190" s="54"/>
    </row>
    <row r="191" spans="12:12" s="2" customFormat="1">
      <c r="L191" s="54"/>
    </row>
    <row r="192" spans="12:12" s="2" customFormat="1">
      <c r="L192" s="54"/>
    </row>
    <row r="193" spans="12:12" s="2" customFormat="1">
      <c r="L193" s="54"/>
    </row>
    <row r="194" spans="12:12" s="2" customFormat="1">
      <c r="L194" s="54"/>
    </row>
    <row r="195" spans="12:12" s="2" customFormat="1">
      <c r="L195" s="54"/>
    </row>
    <row r="196" spans="12:12" s="2" customFormat="1">
      <c r="L196" s="54"/>
    </row>
    <row r="197" spans="12:12" s="2" customFormat="1">
      <c r="L197" s="54"/>
    </row>
    <row r="198" spans="12:12" s="2" customFormat="1">
      <c r="L198" s="54"/>
    </row>
    <row r="199" spans="12:12" s="2" customFormat="1">
      <c r="L199" s="54"/>
    </row>
    <row r="200" spans="12:12" s="2" customFormat="1">
      <c r="L200" s="54"/>
    </row>
    <row r="201" spans="12:12" s="2" customFormat="1">
      <c r="L201" s="54"/>
    </row>
    <row r="202" spans="12:12" s="2" customFormat="1">
      <c r="L202" s="54"/>
    </row>
    <row r="203" spans="12:12" s="2" customFormat="1">
      <c r="L203" s="54"/>
    </row>
    <row r="204" spans="12:12" s="2" customFormat="1">
      <c r="L204" s="54"/>
    </row>
    <row r="205" spans="12:12" s="2" customFormat="1">
      <c r="L205" s="54"/>
    </row>
    <row r="206" spans="12:12" s="2" customFormat="1">
      <c r="L206" s="54"/>
    </row>
    <row r="207" spans="12:12" s="2" customFormat="1">
      <c r="L207" s="54"/>
    </row>
    <row r="208" spans="12:12" s="2" customFormat="1">
      <c r="L208" s="54"/>
    </row>
    <row r="209" spans="12:12" s="2" customFormat="1">
      <c r="L209" s="54"/>
    </row>
    <row r="210" spans="12:12" s="2" customFormat="1">
      <c r="L210" s="54"/>
    </row>
    <row r="211" spans="12:12" s="2" customFormat="1">
      <c r="L211" s="54"/>
    </row>
    <row r="212" spans="12:12" s="2" customFormat="1">
      <c r="L212" s="54"/>
    </row>
    <row r="213" spans="12:12" s="2" customFormat="1">
      <c r="L213" s="54"/>
    </row>
    <row r="214" spans="12:12" s="2" customFormat="1">
      <c r="L214" s="54"/>
    </row>
    <row r="215" spans="12:12" s="2" customFormat="1">
      <c r="L215" s="54"/>
    </row>
    <row r="216" spans="12:12" s="2" customFormat="1">
      <c r="L216" s="54"/>
    </row>
    <row r="217" spans="12:12" s="2" customFormat="1">
      <c r="L217" s="54"/>
    </row>
    <row r="218" spans="12:12" s="2" customFormat="1">
      <c r="L218" s="54"/>
    </row>
    <row r="219" spans="12:12" s="2" customFormat="1">
      <c r="L219" s="54"/>
    </row>
    <row r="220" spans="12:12" s="2" customFormat="1">
      <c r="L220" s="54"/>
    </row>
    <row r="221" spans="12:12" s="2" customFormat="1">
      <c r="L221" s="54"/>
    </row>
    <row r="222" spans="12:12" s="2" customFormat="1">
      <c r="L222" s="54"/>
    </row>
    <row r="223" spans="12:12" s="2" customFormat="1">
      <c r="L223" s="54"/>
    </row>
    <row r="224" spans="12:12" s="2" customFormat="1">
      <c r="L224" s="54"/>
    </row>
    <row r="225" spans="12:12" s="2" customFormat="1">
      <c r="L225" s="54"/>
    </row>
    <row r="226" spans="12:12" s="2" customFormat="1">
      <c r="L226" s="54"/>
    </row>
    <row r="227" spans="12:12" s="2" customFormat="1">
      <c r="L227" s="54"/>
    </row>
    <row r="228" spans="12:12" s="2" customFormat="1">
      <c r="L228" s="54"/>
    </row>
    <row r="229" spans="12:12" s="2" customFormat="1">
      <c r="L229" s="54"/>
    </row>
    <row r="230" spans="12:12" s="2" customFormat="1">
      <c r="L230" s="54"/>
    </row>
    <row r="231" spans="12:12" s="2" customFormat="1">
      <c r="L231" s="54"/>
    </row>
    <row r="232" spans="12:12" s="2" customFormat="1">
      <c r="L232" s="54"/>
    </row>
    <row r="233" spans="12:12" s="2" customFormat="1">
      <c r="L233" s="54"/>
    </row>
    <row r="234" spans="12:12" s="2" customFormat="1">
      <c r="L234" s="54"/>
    </row>
    <row r="235" spans="12:12" s="2" customFormat="1">
      <c r="L235" s="54"/>
    </row>
    <row r="236" spans="12:12" s="2" customFormat="1">
      <c r="L236" s="54"/>
    </row>
    <row r="237" spans="12:12" s="2" customFormat="1">
      <c r="L237" s="54"/>
    </row>
    <row r="238" spans="12:12" s="2" customFormat="1">
      <c r="L238" s="54"/>
    </row>
    <row r="239" spans="12:12" s="2" customFormat="1">
      <c r="L239" s="54"/>
    </row>
    <row r="240" spans="12:12" s="2" customFormat="1">
      <c r="L240" s="54"/>
    </row>
    <row r="241" spans="12:12" s="2" customFormat="1">
      <c r="L241" s="54"/>
    </row>
    <row r="242" spans="12:12" s="2" customFormat="1">
      <c r="L242" s="54"/>
    </row>
    <row r="243" spans="12:12" s="2" customFormat="1">
      <c r="L243" s="54"/>
    </row>
    <row r="244" spans="12:12" s="2" customFormat="1">
      <c r="L244" s="54"/>
    </row>
    <row r="245" spans="12:12" s="2" customFormat="1">
      <c r="L245" s="54"/>
    </row>
  </sheetData>
  <sheetProtection sheet="1" objects="1" scenarios="1"/>
  <mergeCells count="9">
    <mergeCell ref="B37:C37"/>
    <mergeCell ref="B38:C38"/>
    <mergeCell ref="B1:G1"/>
    <mergeCell ref="B2:C2"/>
    <mergeCell ref="S2:S3"/>
    <mergeCell ref="B33:C33"/>
    <mergeCell ref="B34:C34"/>
    <mergeCell ref="B35:C35"/>
    <mergeCell ref="B36:C36"/>
  </mergeCells>
  <phoneticPr fontId="1"/>
  <printOptions horizontalCentered="1" verticalCentered="1"/>
  <pageMargins left="0.44" right="0.25" top="0.15" bottom="0.2" header="0.26" footer="0.27559055118110237"/>
  <pageSetup paperSize="9" scale="80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36AEC-AB85-4487-A1CF-F61505311E0E}">
  <dimension ref="A1:AF31"/>
  <sheetViews>
    <sheetView zoomScaleNormal="100" workbookViewId="0">
      <selection activeCell="D6" sqref="D6"/>
    </sheetView>
  </sheetViews>
  <sheetFormatPr defaultRowHeight="13.2"/>
  <cols>
    <col min="1" max="1" width="3.77734375" style="1" customWidth="1"/>
    <col min="2" max="2" width="19.33203125" style="2" customWidth="1"/>
    <col min="3" max="3" width="5.6640625" style="2" customWidth="1"/>
    <col min="4" max="18" width="5.77734375" style="2" customWidth="1"/>
    <col min="19" max="19" width="1.44140625" style="16" customWidth="1"/>
    <col min="20" max="22" width="6" style="2" customWidth="1"/>
    <col min="23" max="26" width="6.109375" style="2" customWidth="1"/>
    <col min="27" max="31" width="6" style="2" customWidth="1"/>
    <col min="32" max="32" width="7" style="54" customWidth="1"/>
    <col min="33" max="16384" width="8.88671875" style="2"/>
  </cols>
  <sheetData>
    <row r="1" spans="1:20" ht="30" customHeight="1" thickBot="1">
      <c r="B1" s="62" t="s">
        <v>101</v>
      </c>
      <c r="C1" s="62"/>
      <c r="D1" s="62"/>
      <c r="E1" s="62"/>
      <c r="F1" s="62"/>
      <c r="G1" s="62"/>
    </row>
    <row r="2" spans="1:20" ht="18" customHeight="1" thickBot="1">
      <c r="B2" s="184" t="s">
        <v>0</v>
      </c>
      <c r="C2" s="185"/>
      <c r="D2" s="17">
        <v>2</v>
      </c>
      <c r="E2" s="18">
        <v>6</v>
      </c>
      <c r="F2" s="18">
        <v>16</v>
      </c>
      <c r="G2" s="18">
        <v>17</v>
      </c>
      <c r="H2" s="18">
        <v>19</v>
      </c>
      <c r="I2" s="18">
        <v>45</v>
      </c>
      <c r="J2" s="18">
        <v>50</v>
      </c>
      <c r="K2" s="18">
        <v>49</v>
      </c>
      <c r="L2" s="18"/>
      <c r="M2" s="18"/>
      <c r="N2" s="18"/>
      <c r="O2" s="18"/>
      <c r="P2" s="18"/>
      <c r="Q2" s="17"/>
      <c r="R2" s="18"/>
      <c r="S2" s="195"/>
    </row>
    <row r="3" spans="1:20" ht="101.25" customHeight="1" thickBot="1">
      <c r="B3" s="20" t="s">
        <v>24</v>
      </c>
      <c r="C3" s="21" t="s">
        <v>3</v>
      </c>
      <c r="D3" s="22" t="s">
        <v>4</v>
      </c>
      <c r="E3" s="23" t="s">
        <v>5</v>
      </c>
      <c r="F3" s="23" t="s">
        <v>6</v>
      </c>
      <c r="G3" s="23" t="s">
        <v>8</v>
      </c>
      <c r="H3" s="23" t="s">
        <v>9</v>
      </c>
      <c r="I3" s="23" t="s">
        <v>78</v>
      </c>
      <c r="J3" s="23" t="s">
        <v>7</v>
      </c>
      <c r="K3" s="23"/>
      <c r="L3" s="23"/>
      <c r="M3" s="23"/>
      <c r="N3" s="23"/>
      <c r="O3" s="23"/>
      <c r="P3" s="23"/>
      <c r="Q3" s="23"/>
      <c r="R3" s="23"/>
      <c r="S3" s="195"/>
    </row>
    <row r="4" spans="1:20" ht="27.9" customHeight="1">
      <c r="A4" s="25">
        <v>1</v>
      </c>
      <c r="B4" s="26" t="s">
        <v>10</v>
      </c>
      <c r="C4" s="176">
        <v>45676</v>
      </c>
      <c r="D4" s="28"/>
      <c r="E4" s="29">
        <v>5</v>
      </c>
      <c r="F4" s="29"/>
      <c r="G4" s="29"/>
      <c r="H4" s="29"/>
      <c r="I4" s="29"/>
      <c r="J4" s="29">
        <v>40</v>
      </c>
      <c r="K4" s="29"/>
      <c r="L4" s="29"/>
      <c r="M4" s="29"/>
      <c r="N4" s="29"/>
      <c r="O4" s="29"/>
      <c r="P4" s="29"/>
      <c r="Q4" s="29"/>
      <c r="R4" s="29"/>
      <c r="S4" s="55"/>
    </row>
    <row r="5" spans="1:20" ht="27.9" customHeight="1">
      <c r="A5" s="25">
        <v>2</v>
      </c>
      <c r="B5" s="31" t="s">
        <v>14</v>
      </c>
      <c r="C5" s="32">
        <v>45767</v>
      </c>
      <c r="D5" s="33">
        <v>40</v>
      </c>
      <c r="E5" s="34">
        <v>5</v>
      </c>
      <c r="F5" s="34">
        <v>30</v>
      </c>
      <c r="G5" s="34"/>
      <c r="H5" s="34">
        <v>15</v>
      </c>
      <c r="I5" s="34">
        <v>5</v>
      </c>
      <c r="J5" s="34">
        <v>25</v>
      </c>
      <c r="K5" s="34"/>
      <c r="L5" s="34"/>
      <c r="M5" s="34"/>
      <c r="N5" s="34"/>
      <c r="O5" s="34"/>
      <c r="P5" s="34"/>
      <c r="Q5" s="34"/>
      <c r="R5" s="34"/>
      <c r="S5" s="55"/>
    </row>
    <row r="6" spans="1:20" ht="27.9" customHeight="1">
      <c r="A6" s="25">
        <v>3</v>
      </c>
      <c r="B6" s="31" t="s">
        <v>108</v>
      </c>
      <c r="C6" s="32">
        <v>45813</v>
      </c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55"/>
    </row>
    <row r="7" spans="1:20" ht="27.9" customHeight="1">
      <c r="A7" s="25">
        <v>4</v>
      </c>
      <c r="B7" s="31" t="s">
        <v>18</v>
      </c>
      <c r="C7" s="32">
        <v>45862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55"/>
    </row>
    <row r="8" spans="1:20" ht="27.9" customHeight="1">
      <c r="A8" s="25">
        <v>5</v>
      </c>
      <c r="B8" s="31" t="s">
        <v>20</v>
      </c>
      <c r="C8" s="32">
        <v>45546</v>
      </c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55"/>
    </row>
    <row r="9" spans="1:20" ht="27.9" customHeight="1">
      <c r="A9" s="25">
        <v>6</v>
      </c>
      <c r="B9" s="31" t="s">
        <v>120</v>
      </c>
      <c r="C9" s="32">
        <v>45944</v>
      </c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55"/>
    </row>
    <row r="10" spans="1:20" ht="27.9" customHeight="1">
      <c r="A10" s="25">
        <v>7</v>
      </c>
      <c r="B10" s="31" t="s">
        <v>27</v>
      </c>
      <c r="C10" s="32">
        <v>46005</v>
      </c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55"/>
    </row>
    <row r="11" spans="1:20" ht="27.9" customHeight="1">
      <c r="A11" s="25">
        <v>8</v>
      </c>
      <c r="B11" s="31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55"/>
      <c r="T11" s="56"/>
    </row>
    <row r="12" spans="1:20" ht="27.9" customHeight="1">
      <c r="A12" s="25">
        <v>9</v>
      </c>
      <c r="B12" s="31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55"/>
    </row>
    <row r="13" spans="1:20" ht="27.9" customHeight="1" thickBot="1">
      <c r="A13" s="25">
        <v>10</v>
      </c>
      <c r="B13" s="63" t="s">
        <v>110</v>
      </c>
      <c r="C13" s="40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55"/>
    </row>
    <row r="14" spans="1:20" ht="27.9" customHeight="1" thickBot="1">
      <c r="A14" s="25">
        <v>11</v>
      </c>
      <c r="B14" s="57" t="s">
        <v>25</v>
      </c>
      <c r="C14" s="58"/>
      <c r="D14" s="64">
        <f>IF(D3="","",SUM(D4:D13))</f>
        <v>40</v>
      </c>
      <c r="E14" s="65">
        <f t="shared" ref="E14:R14" si="0">IF(E3="","",SUM(E4:E13))</f>
        <v>10</v>
      </c>
      <c r="F14" s="65">
        <f t="shared" si="0"/>
        <v>30</v>
      </c>
      <c r="G14" s="65">
        <f t="shared" si="0"/>
        <v>0</v>
      </c>
      <c r="H14" s="65">
        <f t="shared" si="0"/>
        <v>15</v>
      </c>
      <c r="I14" s="65">
        <f t="shared" si="0"/>
        <v>5</v>
      </c>
      <c r="J14" s="65">
        <f t="shared" si="0"/>
        <v>65</v>
      </c>
      <c r="K14" s="65" t="str">
        <f t="shared" si="0"/>
        <v/>
      </c>
      <c r="L14" s="65" t="str">
        <f t="shared" si="0"/>
        <v/>
      </c>
      <c r="M14" s="65" t="str">
        <f t="shared" si="0"/>
        <v/>
      </c>
      <c r="N14" s="65" t="str">
        <f t="shared" si="0"/>
        <v/>
      </c>
      <c r="O14" s="65" t="str">
        <f t="shared" si="0"/>
        <v/>
      </c>
      <c r="P14" s="65" t="str">
        <f t="shared" si="0"/>
        <v/>
      </c>
      <c r="Q14" s="65" t="str">
        <f t="shared" si="0"/>
        <v/>
      </c>
      <c r="R14" s="65" t="str">
        <f t="shared" si="0"/>
        <v/>
      </c>
      <c r="S14" s="55"/>
    </row>
    <row r="15" spans="1:20">
      <c r="D15" s="2">
        <f>IF(D3="","",RANK(D14,$D$14:$R$14,0))</f>
        <v>2</v>
      </c>
      <c r="E15" s="2">
        <f t="shared" ref="E15:R15" si="1">IF(E3="","",RANK(E14,$D$14:$R$14,0))</f>
        <v>5</v>
      </c>
      <c r="F15" s="2">
        <f t="shared" si="1"/>
        <v>3</v>
      </c>
      <c r="G15" s="2">
        <f t="shared" si="1"/>
        <v>7</v>
      </c>
      <c r="H15" s="2">
        <f t="shared" si="1"/>
        <v>4</v>
      </c>
      <c r="I15" s="2">
        <f t="shared" si="1"/>
        <v>6</v>
      </c>
      <c r="J15" s="2">
        <f t="shared" si="1"/>
        <v>1</v>
      </c>
      <c r="K15" s="2" t="str">
        <f t="shared" si="1"/>
        <v/>
      </c>
      <c r="L15" s="2" t="str">
        <f t="shared" si="1"/>
        <v/>
      </c>
      <c r="M15" s="2" t="str">
        <f t="shared" si="1"/>
        <v/>
      </c>
      <c r="N15" s="2" t="str">
        <f t="shared" si="1"/>
        <v/>
      </c>
      <c r="O15" s="2" t="str">
        <f t="shared" si="1"/>
        <v/>
      </c>
      <c r="P15" s="2" t="str">
        <f t="shared" si="1"/>
        <v/>
      </c>
      <c r="Q15" s="2" t="str">
        <f t="shared" si="1"/>
        <v/>
      </c>
      <c r="R15" s="2" t="str">
        <f t="shared" si="1"/>
        <v/>
      </c>
    </row>
    <row r="16" spans="1:20">
      <c r="G16" s="59"/>
      <c r="H16" s="59"/>
      <c r="I16" s="59"/>
      <c r="O16" s="51"/>
    </row>
    <row r="17" spans="2:6">
      <c r="B17" s="53"/>
      <c r="C17" s="66" t="s">
        <v>28</v>
      </c>
      <c r="D17" s="67"/>
      <c r="E17" s="3">
        <v>40</v>
      </c>
      <c r="F17" s="68" t="s">
        <v>26</v>
      </c>
    </row>
    <row r="18" spans="2:6">
      <c r="C18" s="69" t="s">
        <v>29</v>
      </c>
      <c r="D18" s="60"/>
      <c r="E18" s="4">
        <v>30</v>
      </c>
      <c r="F18" s="61" t="s">
        <v>26</v>
      </c>
    </row>
    <row r="19" spans="2:6">
      <c r="C19" s="69" t="s">
        <v>30</v>
      </c>
      <c r="D19" s="60"/>
      <c r="E19" s="4">
        <v>25</v>
      </c>
      <c r="F19" s="61" t="s">
        <v>26</v>
      </c>
    </row>
    <row r="20" spans="2:6">
      <c r="C20" s="69" t="s">
        <v>31</v>
      </c>
      <c r="D20" s="60"/>
      <c r="E20" s="4">
        <v>15</v>
      </c>
      <c r="F20" s="61" t="s">
        <v>26</v>
      </c>
    </row>
    <row r="21" spans="2:6">
      <c r="C21" s="69" t="s">
        <v>32</v>
      </c>
      <c r="D21" s="60"/>
      <c r="E21" s="4">
        <v>14</v>
      </c>
      <c r="F21" s="61" t="s">
        <v>26</v>
      </c>
    </row>
    <row r="22" spans="2:6">
      <c r="C22" s="69" t="s">
        <v>33</v>
      </c>
      <c r="D22" s="60"/>
      <c r="E22" s="4">
        <v>13</v>
      </c>
      <c r="F22" s="61" t="s">
        <v>26</v>
      </c>
    </row>
    <row r="23" spans="2:6">
      <c r="C23" s="69" t="s">
        <v>34</v>
      </c>
      <c r="D23" s="60"/>
      <c r="E23" s="4">
        <v>12</v>
      </c>
      <c r="F23" s="61" t="s">
        <v>26</v>
      </c>
    </row>
    <row r="24" spans="2:6">
      <c r="C24" s="111"/>
      <c r="D24" s="106"/>
      <c r="E24" s="107"/>
      <c r="F24" s="112"/>
    </row>
    <row r="25" spans="2:6">
      <c r="C25" s="113" t="s">
        <v>88</v>
      </c>
      <c r="E25" s="109"/>
      <c r="F25" s="114"/>
    </row>
    <row r="26" spans="2:6">
      <c r="C26" s="108"/>
      <c r="E26" s="109"/>
      <c r="F26" s="110"/>
    </row>
    <row r="29" spans="2:6">
      <c r="C29" s="108"/>
      <c r="E29" s="109"/>
      <c r="F29" s="110"/>
    </row>
    <row r="30" spans="2:6">
      <c r="C30" s="108"/>
      <c r="E30" s="109"/>
      <c r="F30" s="110"/>
    </row>
    <row r="31" spans="2:6">
      <c r="C31" s="108"/>
      <c r="E31" s="109"/>
      <c r="F31" s="110"/>
    </row>
  </sheetData>
  <sheetProtection sheet="1" objects="1" scenarios="1"/>
  <mergeCells count="2">
    <mergeCell ref="B2:C2"/>
    <mergeCell ref="S2:S3"/>
  </mergeCells>
  <phoneticPr fontId="1"/>
  <pageMargins left="0.35433070866141736" right="0.27559055118110237" top="0.98425196850393704" bottom="0.98425196850393704" header="0.51181102362204722" footer="0.51181102362204722"/>
  <pageSetup paperSize="9" scale="85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F5450-1EB4-4D8F-A620-7D3B5B15F9AE}">
  <dimension ref="B3:L42"/>
  <sheetViews>
    <sheetView topLeftCell="A23" zoomScale="120" zoomScaleNormal="120" workbookViewId="0">
      <selection activeCell="C10" sqref="C10"/>
    </sheetView>
  </sheetViews>
  <sheetFormatPr defaultRowHeight="13.2"/>
  <cols>
    <col min="1" max="1" width="8.88671875" style="2"/>
    <col min="2" max="2" width="18" style="2" customWidth="1"/>
    <col min="3" max="3" width="13.21875" style="2" customWidth="1"/>
    <col min="4" max="4" width="10.88671875" style="2" customWidth="1"/>
    <col min="5" max="5" width="11.88671875" style="2" customWidth="1"/>
    <col min="6" max="8" width="8.88671875" style="2"/>
    <col min="9" max="12" width="8.88671875" style="2" hidden="1" customWidth="1"/>
    <col min="13" max="16384" width="8.88671875" style="2"/>
  </cols>
  <sheetData>
    <row r="3" spans="2:8" ht="30">
      <c r="B3" s="70" t="s">
        <v>37</v>
      </c>
    </row>
    <row r="5" spans="2:8" ht="18" customHeight="1">
      <c r="B5" s="2" t="s">
        <v>121</v>
      </c>
      <c r="E5" s="2">
        <v>7</v>
      </c>
      <c r="F5" s="2" t="s">
        <v>38</v>
      </c>
    </row>
    <row r="6" spans="2:8" ht="18" customHeight="1"/>
    <row r="7" spans="2:8" ht="18" customHeight="1">
      <c r="B7" s="8" t="s">
        <v>24</v>
      </c>
      <c r="C7" s="8" t="s">
        <v>1</v>
      </c>
      <c r="D7" s="196" t="s">
        <v>39</v>
      </c>
      <c r="E7" s="196"/>
    </row>
    <row r="8" spans="2:8" ht="18" customHeight="1">
      <c r="B8" s="26" t="s">
        <v>10</v>
      </c>
      <c r="C8" s="71">
        <v>2</v>
      </c>
      <c r="D8" s="197"/>
      <c r="E8" s="198"/>
    </row>
    <row r="9" spans="2:8" ht="18" customHeight="1">
      <c r="B9" s="31" t="s">
        <v>14</v>
      </c>
      <c r="C9" s="71">
        <v>6</v>
      </c>
      <c r="D9" s="197"/>
      <c r="E9" s="198"/>
    </row>
    <row r="10" spans="2:8" ht="18" customHeight="1">
      <c r="B10" s="31" t="s">
        <v>108</v>
      </c>
      <c r="C10" s="71"/>
      <c r="D10" s="197"/>
      <c r="E10" s="198"/>
      <c r="G10" s="25"/>
      <c r="H10" s="25"/>
    </row>
    <row r="11" spans="2:8" ht="18" customHeight="1">
      <c r="B11" s="31" t="s">
        <v>18</v>
      </c>
      <c r="C11" s="71"/>
      <c r="D11" s="72"/>
      <c r="E11" s="72"/>
    </row>
    <row r="12" spans="2:8" ht="18" customHeight="1">
      <c r="B12" s="31" t="s">
        <v>20</v>
      </c>
      <c r="C12" s="71"/>
      <c r="D12" s="197"/>
      <c r="E12" s="198"/>
    </row>
    <row r="13" spans="2:8" ht="18" customHeight="1">
      <c r="B13" s="31" t="s">
        <v>120</v>
      </c>
      <c r="C13" s="71"/>
      <c r="D13" s="197"/>
      <c r="E13" s="198"/>
    </row>
    <row r="14" spans="2:8" ht="18" customHeight="1">
      <c r="B14" s="31" t="s">
        <v>27</v>
      </c>
      <c r="C14" s="71"/>
      <c r="D14" s="197"/>
      <c r="E14" s="198"/>
    </row>
    <row r="15" spans="2:8" ht="18" customHeight="1">
      <c r="B15" s="31"/>
      <c r="C15" s="71"/>
      <c r="D15" s="72"/>
      <c r="E15" s="72"/>
    </row>
    <row r="16" spans="2:8" ht="18" customHeight="1">
      <c r="B16" s="31"/>
      <c r="C16" s="71"/>
      <c r="D16" s="72"/>
      <c r="E16" s="72"/>
    </row>
    <row r="17" spans="2:12" ht="18" customHeight="1">
      <c r="B17" s="7"/>
      <c r="C17" s="71"/>
      <c r="D17" s="72"/>
      <c r="E17" s="73"/>
    </row>
    <row r="18" spans="2:12" ht="18" customHeight="1">
      <c r="B18" s="7"/>
      <c r="C18" s="74"/>
      <c r="D18" s="72"/>
      <c r="E18" s="73"/>
    </row>
    <row r="19" spans="2:12" ht="18" customHeight="1">
      <c r="B19" s="196" t="s">
        <v>40</v>
      </c>
      <c r="C19" s="196"/>
      <c r="D19" s="196"/>
      <c r="E19" s="5">
        <v>12000</v>
      </c>
      <c r="F19" s="2">
        <v>42000</v>
      </c>
      <c r="G19" s="53" t="s">
        <v>122</v>
      </c>
      <c r="H19" s="53"/>
    </row>
    <row r="20" spans="2:12" ht="18" customHeight="1"/>
    <row r="21" spans="2:12" ht="18" customHeight="1">
      <c r="B21" s="1" t="s">
        <v>41</v>
      </c>
      <c r="C21" s="75">
        <f>$L$42</f>
        <v>165</v>
      </c>
    </row>
    <row r="22" spans="2:12" ht="18" customHeight="1"/>
    <row r="23" spans="2:12" ht="18" customHeight="1">
      <c r="B23" s="1" t="s">
        <v>42</v>
      </c>
      <c r="C23" s="75">
        <f>E19/C21</f>
        <v>72.727272727272734</v>
      </c>
    </row>
    <row r="24" spans="2:12" ht="18" customHeight="1"/>
    <row r="25" spans="2:12" ht="18" customHeight="1">
      <c r="B25" s="1" t="s">
        <v>43</v>
      </c>
      <c r="E25" s="2" t="s">
        <v>44</v>
      </c>
    </row>
    <row r="26" spans="2:12" ht="18" customHeight="1">
      <c r="C26" s="8" t="s">
        <v>36</v>
      </c>
      <c r="D26" s="8" t="s">
        <v>45</v>
      </c>
      <c r="E26" s="8" t="s">
        <v>46</v>
      </c>
      <c r="F26" s="8" t="s">
        <v>47</v>
      </c>
      <c r="I26" s="2" t="s">
        <v>95</v>
      </c>
      <c r="J26" s="2" t="s">
        <v>92</v>
      </c>
      <c r="K26" s="2" t="s">
        <v>93</v>
      </c>
      <c r="L26" s="2" t="s">
        <v>94</v>
      </c>
    </row>
    <row r="27" spans="2:12" ht="18" customHeight="1">
      <c r="B27" s="54" t="str">
        <f>IF($J27="","","１位")</f>
        <v>１位</v>
      </c>
      <c r="C27" s="7" t="str">
        <f>IF($J27="","",VLOOKUP(1,$I$27:$L$41,3,FALSE))</f>
        <v>北詰繁清</v>
      </c>
      <c r="D27" s="117">
        <f>IF($J27="","",VLOOKUP(1,$I$27:$L$41,4,FALSE))</f>
        <v>65</v>
      </c>
      <c r="E27" s="115">
        <f>IF(C27="","",INT(D27*$C$23))</f>
        <v>4727</v>
      </c>
      <c r="F27" s="116">
        <f>IF(E27="","",CEILING(INT(E27),500))</f>
        <v>5000</v>
      </c>
      <c r="I27" s="2">
        <f>三ツ星入賞!D$15</f>
        <v>2</v>
      </c>
      <c r="J27" s="2">
        <f>三ツ星入賞!D15</f>
        <v>2</v>
      </c>
      <c r="K27" s="25" t="str">
        <f>IF($J27="","",三ツ星入賞!D$3)</f>
        <v>渡辺敏夫</v>
      </c>
      <c r="L27" s="2">
        <f>IF($J27="","",三ツ星入賞!D$14)</f>
        <v>40</v>
      </c>
    </row>
    <row r="28" spans="2:12" ht="18" customHeight="1">
      <c r="B28" s="54" t="str">
        <f>IF($J28="","","２位")</f>
        <v>２位</v>
      </c>
      <c r="C28" s="7" t="str">
        <f>IF($J28="","",VLOOKUP(2,$I$27:$L$41,3,FALSE))</f>
        <v>渡辺敏夫</v>
      </c>
      <c r="D28" s="117">
        <f>IF($J28="","",VLOOKUP(2,$I$27:$L$41,4,FALSE))</f>
        <v>40</v>
      </c>
      <c r="E28" s="115">
        <f>IF(C28="","",INT(D28*$C$23))</f>
        <v>2909</v>
      </c>
      <c r="F28" s="116">
        <f t="shared" ref="F28:F41" si="0">IF(E28="","",CEILING(INT(E28),500))</f>
        <v>3000</v>
      </c>
      <c r="I28" s="2">
        <f>三ツ星入賞!E$15</f>
        <v>5</v>
      </c>
      <c r="J28" s="2">
        <f>三ツ星入賞!E$15</f>
        <v>5</v>
      </c>
      <c r="K28" s="25" t="str">
        <f>IF($J28="","",三ツ星入賞!E$3)</f>
        <v>薬師寺定生</v>
      </c>
      <c r="L28" s="2">
        <f>IF($J28="","",三ツ星入賞!E$14)</f>
        <v>10</v>
      </c>
    </row>
    <row r="29" spans="2:12" ht="18" customHeight="1">
      <c r="B29" s="54" t="str">
        <f>IF($J29="","","３位")</f>
        <v>３位</v>
      </c>
      <c r="C29" s="7" t="str">
        <f>IF($J29="","",VLOOKUP(3,$I$27:$L$41,3,FALSE))</f>
        <v>上松政美</v>
      </c>
      <c r="D29" s="117">
        <f>IF($J29="","",VLOOKUP(3,$I$27:$L$41,4,FALSE))</f>
        <v>30</v>
      </c>
      <c r="E29" s="115">
        <f t="shared" ref="E29:E41" si="1">IF(C29="","",INT(D29*$C$23))</f>
        <v>2181</v>
      </c>
      <c r="F29" s="116">
        <f t="shared" si="0"/>
        <v>2500</v>
      </c>
      <c r="I29" s="2">
        <f>三ツ星入賞!F$15</f>
        <v>3</v>
      </c>
      <c r="J29" s="2">
        <f>三ツ星入賞!F$15</f>
        <v>3</v>
      </c>
      <c r="K29" s="25" t="str">
        <f>IF($J29="","",三ツ星入賞!F$3)</f>
        <v>上松政美</v>
      </c>
      <c r="L29" s="2">
        <f>IF($J29="","",三ツ星入賞!F$14)</f>
        <v>30</v>
      </c>
    </row>
    <row r="30" spans="2:12" ht="18" customHeight="1">
      <c r="B30" s="54" t="str">
        <f>IF($J30="","","４位")</f>
        <v>４位</v>
      </c>
      <c r="C30" s="7" t="str">
        <f>IF($J30="","",VLOOKUP(4,$I$27:$L$41,3,FALSE))</f>
        <v>古川良則</v>
      </c>
      <c r="D30" s="117">
        <f>IF($J30="","",VLOOKUP(4,$I$27:$L$41,4,FALSE))</f>
        <v>15</v>
      </c>
      <c r="E30" s="115">
        <f t="shared" si="1"/>
        <v>1090</v>
      </c>
      <c r="F30" s="116">
        <f t="shared" si="0"/>
        <v>1500</v>
      </c>
      <c r="I30" s="2">
        <f>三ツ星入賞!G$15</f>
        <v>7</v>
      </c>
      <c r="J30" s="2">
        <f>三ツ星入賞!G$15</f>
        <v>7</v>
      </c>
      <c r="K30" s="25" t="str">
        <f>IF($J30="","",三ツ星入賞!G$3)</f>
        <v>塩飽雅裕</v>
      </c>
      <c r="L30" s="2">
        <f>IF($J30="","",三ツ星入賞!G$14)</f>
        <v>0</v>
      </c>
    </row>
    <row r="31" spans="2:12" ht="18" customHeight="1">
      <c r="B31" s="54" t="str">
        <f>IF($J31="","","５位")</f>
        <v>５位</v>
      </c>
      <c r="C31" s="7" t="str">
        <f>IF($J31="","",VLOOKUP(5,$I$27:$L$41,3,FALSE))</f>
        <v>薬師寺定生</v>
      </c>
      <c r="D31" s="117">
        <f>IF($J31="","",VLOOKUP(5,$I$27:$L$41,4,FALSE))</f>
        <v>10</v>
      </c>
      <c r="E31" s="115">
        <f t="shared" si="1"/>
        <v>727</v>
      </c>
      <c r="F31" s="116">
        <f t="shared" si="0"/>
        <v>1000</v>
      </c>
      <c r="I31" s="2">
        <f>三ツ星入賞!H$15</f>
        <v>4</v>
      </c>
      <c r="J31" s="2">
        <f>三ツ星入賞!H$15</f>
        <v>4</v>
      </c>
      <c r="K31" s="25" t="str">
        <f>IF($J31="","",三ツ星入賞!H$3)</f>
        <v>古川良則</v>
      </c>
      <c r="L31" s="2">
        <f>IF($J31="","",三ツ星入賞!H$14)</f>
        <v>15</v>
      </c>
    </row>
    <row r="32" spans="2:12" ht="18" customHeight="1">
      <c r="B32" s="54" t="str">
        <f>IF($J32="","","６位")</f>
        <v>６位</v>
      </c>
      <c r="C32" s="7" t="str">
        <f>IF($J32="","",VLOOKUP(6,$I$27:$L$41,3,FALSE))</f>
        <v>下村成勝</v>
      </c>
      <c r="D32" s="117">
        <f>IF($J32="","",VLOOKUP(6,$I$27:$L$41,4,FALSE))</f>
        <v>5</v>
      </c>
      <c r="E32" s="115">
        <f t="shared" si="1"/>
        <v>363</v>
      </c>
      <c r="F32" s="116">
        <f t="shared" si="0"/>
        <v>500</v>
      </c>
      <c r="I32" s="2">
        <f>三ツ星入賞!I$15</f>
        <v>6</v>
      </c>
      <c r="J32" s="2">
        <f>三ツ星入賞!I$15</f>
        <v>6</v>
      </c>
      <c r="K32" s="25" t="str">
        <f>IF($J32="","",三ツ星入賞!I$3)</f>
        <v>下村成勝</v>
      </c>
      <c r="L32" s="2">
        <f>IF($J32="","",三ツ星入賞!I$14)</f>
        <v>5</v>
      </c>
    </row>
    <row r="33" spans="2:12" ht="18" customHeight="1">
      <c r="B33" s="54" t="str">
        <f>IF($J33="","","７位")</f>
        <v>７位</v>
      </c>
      <c r="C33" s="7" t="str">
        <f>IF($J33="","",VLOOKUP(7,$I$27:$L$41,3,FALSE))</f>
        <v>塩飽雅裕</v>
      </c>
      <c r="D33" s="117">
        <f>IF($J33="","",VLOOKUP(7,$I$27:$L$41,4,FALSE))</f>
        <v>0</v>
      </c>
      <c r="E33" s="115">
        <f t="shared" si="1"/>
        <v>0</v>
      </c>
      <c r="F33" s="116">
        <f t="shared" si="0"/>
        <v>0</v>
      </c>
      <c r="I33" s="2">
        <f>三ツ星入賞!J$15</f>
        <v>1</v>
      </c>
      <c r="J33" s="2">
        <f>三ツ星入賞!J$15</f>
        <v>1</v>
      </c>
      <c r="K33" s="25" t="str">
        <f>IF($J33="","",三ツ星入賞!J$3)</f>
        <v>北詰繁清</v>
      </c>
      <c r="L33" s="2">
        <f>IF($J33="","",三ツ星入賞!J$14)</f>
        <v>65</v>
      </c>
    </row>
    <row r="34" spans="2:12" ht="18" customHeight="1">
      <c r="B34" s="54" t="str">
        <f>IF($J34="","","８位")</f>
        <v/>
      </c>
      <c r="C34" s="7" t="str">
        <f>IF($J34="","",VLOOKUP(8,$I$27:$L$41,3,FALSE))</f>
        <v/>
      </c>
      <c r="D34" s="117" t="str">
        <f>IF($J34="","",VLOOKUP(8,$I$27:$L$41,4,FALSE))</f>
        <v/>
      </c>
      <c r="E34" s="115" t="str">
        <f t="shared" si="1"/>
        <v/>
      </c>
      <c r="F34" s="116" t="str">
        <f t="shared" si="0"/>
        <v/>
      </c>
      <c r="I34" s="2" t="str">
        <f>三ツ星入賞!K$15</f>
        <v/>
      </c>
      <c r="J34" s="2" t="str">
        <f>三ツ星入賞!K$15</f>
        <v/>
      </c>
      <c r="K34" s="25" t="str">
        <f>IF($J34="","",三ツ星入賞!K$3)</f>
        <v/>
      </c>
      <c r="L34" s="2" t="str">
        <f>IF($J34="","",三ツ星入賞!K$14)</f>
        <v/>
      </c>
    </row>
    <row r="35" spans="2:12" ht="18" customHeight="1">
      <c r="B35" s="54" t="str">
        <f>IF($J35="","","9位")</f>
        <v/>
      </c>
      <c r="C35" s="7" t="str">
        <f>IF($J35="","",VLOOKUP(9,$I$27:$L$41,3,FALSE))</f>
        <v/>
      </c>
      <c r="D35" s="117" t="str">
        <f>IF($J35="","",VLOOKUP(9,$I$27:$L$41,4,FALSE))</f>
        <v/>
      </c>
      <c r="E35" s="115" t="str">
        <f t="shared" si="1"/>
        <v/>
      </c>
      <c r="F35" s="116" t="str">
        <f t="shared" si="0"/>
        <v/>
      </c>
      <c r="I35" s="2" t="str">
        <f>三ツ星入賞!L$15</f>
        <v/>
      </c>
      <c r="J35" s="2" t="str">
        <f>三ツ星入賞!L$15</f>
        <v/>
      </c>
      <c r="K35" s="25" t="str">
        <f>IF($J35="","",三ツ星入賞!L$3)</f>
        <v/>
      </c>
      <c r="L35" s="2" t="str">
        <f>IF($J35="","",三ツ星入賞!L$14)</f>
        <v/>
      </c>
    </row>
    <row r="36" spans="2:12" ht="18" customHeight="1">
      <c r="B36" s="54" t="str">
        <f>IF($J36="","","１０位")</f>
        <v/>
      </c>
      <c r="C36" s="7" t="str">
        <f>IF($J36="","",VLOOKUP(10,$I$27:$L$41,3,FALSE))</f>
        <v/>
      </c>
      <c r="D36" s="117" t="str">
        <f>IF($J36="","",VLOOKUP(10,$I$27:$L$41,4,FALSE))</f>
        <v/>
      </c>
      <c r="E36" s="115" t="str">
        <f t="shared" si="1"/>
        <v/>
      </c>
      <c r="F36" s="116" t="str">
        <f t="shared" si="0"/>
        <v/>
      </c>
      <c r="I36" s="2" t="str">
        <f>三ツ星入賞!M$15</f>
        <v/>
      </c>
      <c r="J36" s="2" t="str">
        <f>三ツ星入賞!M$15</f>
        <v/>
      </c>
      <c r="K36" s="25" t="str">
        <f>IF($J36="","",三ツ星入賞!M$3)</f>
        <v/>
      </c>
      <c r="L36" s="2" t="str">
        <f>IF($J36="","",三ツ星入賞!M$14)</f>
        <v/>
      </c>
    </row>
    <row r="37" spans="2:12" ht="18" customHeight="1">
      <c r="B37" s="54" t="str">
        <f>IF($J37="","","１１位")</f>
        <v/>
      </c>
      <c r="C37" s="7" t="str">
        <f>IF($J37="","",VLOOKUP(11,$I$27:$L$41,3,FALSE))</f>
        <v/>
      </c>
      <c r="D37" s="117" t="str">
        <f>IF($J37="","",VLOOKUP(11,$I$27:$L$41,4,FALSE))</f>
        <v/>
      </c>
      <c r="E37" s="115" t="str">
        <f t="shared" si="1"/>
        <v/>
      </c>
      <c r="F37" s="116" t="str">
        <f t="shared" si="0"/>
        <v/>
      </c>
      <c r="I37" s="2" t="str">
        <f>三ツ星入賞!N$15</f>
        <v/>
      </c>
      <c r="J37" s="2" t="str">
        <f>三ツ星入賞!N$15</f>
        <v/>
      </c>
      <c r="K37" s="25" t="str">
        <f>IF($J37="","",三ツ星入賞!N$3)</f>
        <v/>
      </c>
      <c r="L37" s="2" t="str">
        <f>IF($J37="","",三ツ星入賞!N$14)</f>
        <v/>
      </c>
    </row>
    <row r="38" spans="2:12" ht="18" customHeight="1">
      <c r="B38" s="54" t="str">
        <f>IF($J38="","","１２位")</f>
        <v/>
      </c>
      <c r="C38" s="7" t="str">
        <f>IF($J38="","",VLOOKUP(12,$I$27:$L$41,3,FALSE))</f>
        <v/>
      </c>
      <c r="D38" s="117" t="str">
        <f>IF($J38="","",VLOOKUP(12,$I$27:$L$41,4,FALSE))</f>
        <v/>
      </c>
      <c r="E38" s="115" t="str">
        <f t="shared" si="1"/>
        <v/>
      </c>
      <c r="F38" s="116" t="str">
        <f t="shared" si="0"/>
        <v/>
      </c>
      <c r="I38" s="2" t="str">
        <f>三ツ星入賞!O$15</f>
        <v/>
      </c>
      <c r="J38" s="2" t="str">
        <f>三ツ星入賞!O$15</f>
        <v/>
      </c>
      <c r="K38" s="25" t="str">
        <f>IF($J38="","",三ツ星入賞!O$3)</f>
        <v/>
      </c>
      <c r="L38" s="2" t="str">
        <f>IF($J38="","",三ツ星入賞!O$14)</f>
        <v/>
      </c>
    </row>
    <row r="39" spans="2:12" ht="18" customHeight="1">
      <c r="B39" s="54" t="str">
        <f>IF($J39="","","１３位")</f>
        <v/>
      </c>
      <c r="C39" s="7" t="str">
        <f>IF($J39="","",VLOOKUP(13,$I$27:$L$41,3,FALSE))</f>
        <v/>
      </c>
      <c r="D39" s="117" t="str">
        <f>IF($J39="","",VLOOKUP(13,$I$27:$L$41,4,FALSE))</f>
        <v/>
      </c>
      <c r="E39" s="115" t="str">
        <f t="shared" si="1"/>
        <v/>
      </c>
      <c r="F39" s="116" t="str">
        <f t="shared" si="0"/>
        <v/>
      </c>
      <c r="I39" s="2" t="str">
        <f>三ツ星入賞!P$15</f>
        <v/>
      </c>
      <c r="J39" s="2" t="str">
        <f>三ツ星入賞!P$15</f>
        <v/>
      </c>
      <c r="K39" s="25" t="str">
        <f>IF($J39="","",三ツ星入賞!P$3)</f>
        <v/>
      </c>
      <c r="L39" s="2" t="str">
        <f>IF($J39="","",三ツ星入賞!P$14)</f>
        <v/>
      </c>
    </row>
    <row r="40" spans="2:12" ht="18" customHeight="1">
      <c r="B40" s="54" t="str">
        <f>IF($J40="","","１４位")</f>
        <v/>
      </c>
      <c r="C40" s="7" t="str">
        <f>IF($J40="","",VLOOKUP(14,$I$27:$L$41,3,FALSE))</f>
        <v/>
      </c>
      <c r="D40" s="117" t="str">
        <f>IF($J40="","",VLOOKUP(14,$I$27:$L$41,4,FALSE))</f>
        <v/>
      </c>
      <c r="E40" s="115" t="str">
        <f t="shared" si="1"/>
        <v/>
      </c>
      <c r="F40" s="116" t="str">
        <f t="shared" si="0"/>
        <v/>
      </c>
      <c r="I40" s="2" t="str">
        <f>三ツ星入賞!Q$15</f>
        <v/>
      </c>
      <c r="J40" s="2" t="str">
        <f>三ツ星入賞!Q$15</f>
        <v/>
      </c>
      <c r="K40" s="25" t="str">
        <f>IF($J40="","",三ツ星入賞!Q$3)</f>
        <v/>
      </c>
      <c r="L40" s="2" t="str">
        <f>IF($J40="","",三ツ星入賞!Q$14)</f>
        <v/>
      </c>
    </row>
    <row r="41" spans="2:12" ht="18" customHeight="1">
      <c r="B41" s="54" t="str">
        <f>IF($J41="","","１５位")</f>
        <v/>
      </c>
      <c r="C41" s="7" t="str">
        <f>IF($J41="","",VLOOKUP(15,$I$27:$L$41,3,FALSE))</f>
        <v/>
      </c>
      <c r="D41" s="117" t="str">
        <f>IF($J41="","",VLOOKUP(15,$I$27:$L$41,4,FALSE))</f>
        <v/>
      </c>
      <c r="E41" s="115" t="str">
        <f t="shared" si="1"/>
        <v/>
      </c>
      <c r="F41" s="116" t="str">
        <f t="shared" si="0"/>
        <v/>
      </c>
      <c r="I41" s="2" t="str">
        <f>三ツ星入賞!R$15</f>
        <v/>
      </c>
      <c r="J41" s="2" t="str">
        <f>三ツ星入賞!R$15</f>
        <v/>
      </c>
      <c r="K41" s="25" t="str">
        <f>IF($J41="","",三ツ星入賞!R$3)</f>
        <v/>
      </c>
      <c r="L41" s="2" t="str">
        <f>IF($J41="","",三ツ星入賞!R$14)</f>
        <v/>
      </c>
    </row>
    <row r="42" spans="2:12" ht="18" customHeight="1">
      <c r="C42" s="8" t="s">
        <v>48</v>
      </c>
      <c r="D42" s="118">
        <f>SUM(D27:D41)</f>
        <v>165</v>
      </c>
      <c r="E42" s="6">
        <f>SUM(E27:E41)</f>
        <v>11997</v>
      </c>
      <c r="F42" s="76">
        <f>SUM(F27:F41)</f>
        <v>13500</v>
      </c>
      <c r="L42" s="2">
        <f>SUM(L27:L41)</f>
        <v>165</v>
      </c>
    </row>
  </sheetData>
  <sheetProtection sheet="1" objects="1" scenarios="1"/>
  <sortState xmlns:xlrd2="http://schemas.microsoft.com/office/spreadsheetml/2017/richdata2" ref="C27:F34">
    <sortCondition descending="1" ref="F27:F34"/>
  </sortState>
  <mergeCells count="8">
    <mergeCell ref="D7:E7"/>
    <mergeCell ref="D12:E12"/>
    <mergeCell ref="B19:D19"/>
    <mergeCell ref="D8:E8"/>
    <mergeCell ref="D9:E9"/>
    <mergeCell ref="D10:E10"/>
    <mergeCell ref="D13:E13"/>
    <mergeCell ref="D14:E14"/>
  </mergeCells>
  <phoneticPr fontId="1"/>
  <pageMargins left="1.1417322834645669" right="0.74803149606299213" top="0.65" bottom="0.2" header="0.51181102362204722" footer="0.53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520F-EEFB-4302-BFE4-FBADAD2D694B}">
  <sheetPr>
    <pageSetUpPr fitToPage="1"/>
  </sheetPr>
  <dimension ref="A1:M42"/>
  <sheetViews>
    <sheetView workbookViewId="0">
      <selection activeCell="B6" sqref="B6"/>
    </sheetView>
  </sheetViews>
  <sheetFormatPr defaultRowHeight="14.4"/>
  <cols>
    <col min="1" max="1" width="3.33203125" style="9" customWidth="1"/>
    <col min="2" max="2" width="12.88671875" style="9" customWidth="1"/>
    <col min="3" max="3" width="14.5546875" style="9" customWidth="1"/>
    <col min="4" max="4" width="7.109375" style="9" customWidth="1"/>
    <col min="5" max="5" width="3.44140625" style="9" customWidth="1"/>
    <col min="6" max="6" width="3.109375" style="9" customWidth="1"/>
    <col min="7" max="7" width="6.109375" style="9" customWidth="1"/>
    <col min="8" max="8" width="16.21875" style="9" customWidth="1"/>
    <col min="9" max="9" width="7.88671875" style="9" customWidth="1"/>
    <col min="10" max="10" width="19.77734375" style="9" customWidth="1"/>
    <col min="11" max="12" width="3.21875" style="9" customWidth="1"/>
    <col min="13" max="13" width="4.44140625" style="9" customWidth="1"/>
    <col min="14" max="16384" width="8.88671875" style="9"/>
  </cols>
  <sheetData>
    <row r="1" spans="1:13" ht="19.2">
      <c r="D1" s="81" t="s">
        <v>102</v>
      </c>
    </row>
    <row r="3" spans="1:13">
      <c r="C3" s="9" t="s">
        <v>91</v>
      </c>
      <c r="I3" s="11" t="s">
        <v>112</v>
      </c>
      <c r="J3" s="124" t="s">
        <v>113</v>
      </c>
    </row>
    <row r="4" spans="1:13" ht="20.399999999999999" thickBot="1">
      <c r="A4" s="82" t="s">
        <v>49</v>
      </c>
      <c r="B4" s="83" t="s">
        <v>35</v>
      </c>
      <c r="C4" s="82" t="s">
        <v>51</v>
      </c>
      <c r="D4" s="82" t="s">
        <v>50</v>
      </c>
      <c r="E4" s="82" t="s">
        <v>52</v>
      </c>
      <c r="F4" s="82" t="s">
        <v>53</v>
      </c>
      <c r="G4" s="82"/>
      <c r="H4" s="82" t="s">
        <v>54</v>
      </c>
      <c r="I4" s="82" t="s">
        <v>55</v>
      </c>
      <c r="J4" s="82"/>
      <c r="K4" s="10"/>
      <c r="L4" s="10"/>
    </row>
    <row r="5" spans="1:13" ht="18" customHeight="1" thickTop="1">
      <c r="A5" s="127">
        <v>1</v>
      </c>
      <c r="B5" s="203" t="s">
        <v>4</v>
      </c>
      <c r="C5" s="204" t="s">
        <v>132</v>
      </c>
      <c r="D5" s="205">
        <v>36</v>
      </c>
      <c r="E5" s="206" t="s">
        <v>133</v>
      </c>
      <c r="F5" s="178" t="s">
        <v>117</v>
      </c>
      <c r="G5" s="207">
        <v>211</v>
      </c>
      <c r="H5" s="208" t="s">
        <v>134</v>
      </c>
      <c r="I5" s="209" t="s">
        <v>135</v>
      </c>
      <c r="J5" s="210" t="s">
        <v>136</v>
      </c>
      <c r="L5" s="9" t="s">
        <v>137</v>
      </c>
      <c r="M5" s="11"/>
    </row>
    <row r="6" spans="1:13" ht="18" customHeight="1">
      <c r="A6" s="128">
        <v>2</v>
      </c>
      <c r="B6" s="129"/>
      <c r="C6" s="130"/>
      <c r="D6" s="131"/>
      <c r="E6" s="132"/>
      <c r="F6" s="133"/>
      <c r="G6" s="134"/>
      <c r="H6" s="135"/>
      <c r="I6" s="132"/>
      <c r="J6" s="136"/>
    </row>
    <row r="7" spans="1:13" ht="18" customHeight="1">
      <c r="A7" s="128">
        <v>3</v>
      </c>
      <c r="B7" s="137"/>
      <c r="C7" s="130"/>
      <c r="D7" s="131"/>
      <c r="E7" s="132"/>
      <c r="F7" s="138"/>
      <c r="G7" s="139"/>
      <c r="H7" s="135"/>
      <c r="I7" s="140"/>
      <c r="J7" s="136"/>
    </row>
    <row r="8" spans="1:13" ht="18" customHeight="1">
      <c r="A8" s="128">
        <v>4</v>
      </c>
      <c r="B8" s="141"/>
      <c r="C8" s="142"/>
      <c r="D8" s="143"/>
      <c r="E8" s="144"/>
      <c r="F8" s="142"/>
      <c r="G8" s="145"/>
      <c r="H8" s="146"/>
      <c r="I8" s="147"/>
      <c r="J8" s="148"/>
      <c r="M8" s="11"/>
    </row>
    <row r="9" spans="1:13" ht="18" customHeight="1">
      <c r="A9" s="128">
        <v>5</v>
      </c>
      <c r="B9" s="149"/>
      <c r="C9" s="150"/>
      <c r="D9" s="151"/>
      <c r="E9" s="152"/>
      <c r="F9" s="150"/>
      <c r="G9" s="153"/>
      <c r="H9" s="154"/>
      <c r="I9" s="155"/>
      <c r="J9" s="136"/>
    </row>
    <row r="10" spans="1:13" ht="18" customHeight="1">
      <c r="A10" s="128">
        <v>6</v>
      </c>
      <c r="B10" s="149"/>
      <c r="C10" s="150"/>
      <c r="D10" s="151"/>
      <c r="E10" s="152"/>
      <c r="F10" s="150"/>
      <c r="G10" s="153"/>
      <c r="H10" s="154"/>
      <c r="I10" s="155"/>
      <c r="J10" s="136"/>
    </row>
    <row r="11" spans="1:13" ht="18" customHeight="1">
      <c r="A11" s="128">
        <v>7</v>
      </c>
      <c r="B11" s="149"/>
      <c r="C11" s="150"/>
      <c r="D11" s="151"/>
      <c r="E11" s="152"/>
      <c r="F11" s="150"/>
      <c r="G11" s="153"/>
      <c r="H11" s="154"/>
      <c r="I11" s="155"/>
      <c r="J11" s="136"/>
    </row>
    <row r="12" spans="1:13" ht="18" customHeight="1">
      <c r="A12" s="128">
        <v>8</v>
      </c>
      <c r="B12" s="129"/>
      <c r="C12" s="150"/>
      <c r="D12" s="151"/>
      <c r="E12" s="152"/>
      <c r="F12" s="156"/>
      <c r="G12" s="156"/>
      <c r="H12" s="154"/>
      <c r="I12" s="155"/>
      <c r="J12" s="136"/>
      <c r="M12" s="11"/>
    </row>
    <row r="13" spans="1:13" ht="18" customHeight="1">
      <c r="A13" s="128">
        <v>9</v>
      </c>
      <c r="B13" s="157"/>
      <c r="C13" s="150"/>
      <c r="D13" s="151"/>
      <c r="E13" s="132"/>
      <c r="F13" s="150"/>
      <c r="G13" s="153"/>
      <c r="H13" s="154"/>
      <c r="I13" s="155"/>
      <c r="J13" s="158"/>
      <c r="M13" s="11"/>
    </row>
    <row r="14" spans="1:13" ht="18" customHeight="1">
      <c r="A14" s="159">
        <v>10</v>
      </c>
      <c r="B14" s="160"/>
      <c r="C14" s="160"/>
      <c r="D14" s="160"/>
      <c r="E14" s="152"/>
      <c r="F14" s="160"/>
      <c r="G14" s="160"/>
      <c r="H14" s="161"/>
      <c r="I14" s="162"/>
      <c r="J14" s="163"/>
    </row>
    <row r="15" spans="1:13" ht="18" customHeight="1">
      <c r="A15" s="159">
        <v>11</v>
      </c>
      <c r="B15" s="160"/>
      <c r="C15" s="160"/>
      <c r="D15" s="131"/>
      <c r="E15" s="132"/>
      <c r="F15" s="138"/>
      <c r="G15" s="160"/>
      <c r="H15" s="161"/>
      <c r="I15" s="140"/>
      <c r="J15" s="136"/>
      <c r="M15" s="11"/>
    </row>
    <row r="16" spans="1:13" ht="18" customHeight="1">
      <c r="A16" s="159">
        <v>12</v>
      </c>
      <c r="B16" s="160"/>
      <c r="C16" s="160"/>
      <c r="D16" s="131"/>
      <c r="E16" s="132"/>
      <c r="F16" s="138"/>
      <c r="G16" s="160"/>
      <c r="H16" s="161"/>
      <c r="I16" s="140"/>
      <c r="J16" s="136"/>
    </row>
    <row r="17" spans="1:13" ht="18" customHeight="1">
      <c r="A17" s="159">
        <v>13</v>
      </c>
      <c r="B17" s="149"/>
      <c r="C17" s="150"/>
      <c r="D17" s="151"/>
      <c r="E17" s="152"/>
      <c r="F17" s="150"/>
      <c r="G17" s="153"/>
      <c r="H17" s="154"/>
      <c r="I17" s="155"/>
      <c r="J17" s="136"/>
    </row>
    <row r="18" spans="1:13" ht="18" customHeight="1">
      <c r="A18" s="159">
        <v>14</v>
      </c>
      <c r="B18" s="157"/>
      <c r="C18" s="150"/>
      <c r="D18" s="151"/>
      <c r="E18" s="132"/>
      <c r="F18" s="150"/>
      <c r="G18" s="153"/>
      <c r="H18" s="154"/>
      <c r="I18" s="155"/>
      <c r="J18" s="158"/>
      <c r="M18" s="11"/>
    </row>
    <row r="19" spans="1:13" ht="18" customHeight="1">
      <c r="A19" s="159">
        <v>15</v>
      </c>
      <c r="B19" s="160"/>
      <c r="C19" s="160"/>
      <c r="D19" s="160"/>
      <c r="E19" s="132"/>
      <c r="F19" s="160"/>
      <c r="G19" s="160"/>
      <c r="H19" s="161"/>
      <c r="I19" s="162"/>
      <c r="J19" s="163"/>
    </row>
    <row r="20" spans="1:13" ht="18" customHeight="1">
      <c r="A20" s="159">
        <v>16</v>
      </c>
      <c r="B20" s="137"/>
      <c r="C20" s="130"/>
      <c r="D20" s="131"/>
      <c r="E20" s="132"/>
      <c r="F20" s="150"/>
      <c r="G20" s="139"/>
      <c r="H20" s="135"/>
      <c r="I20" s="140"/>
      <c r="J20" s="136"/>
    </row>
    <row r="21" spans="1:13" ht="18" customHeight="1">
      <c r="A21" s="159">
        <v>17</v>
      </c>
      <c r="B21" s="129"/>
      <c r="C21" s="130"/>
      <c r="D21" s="131"/>
      <c r="E21" s="132"/>
      <c r="F21" s="138"/>
      <c r="G21" s="139"/>
      <c r="H21" s="135"/>
      <c r="I21" s="140"/>
      <c r="J21" s="136"/>
    </row>
    <row r="22" spans="1:13" ht="18" customHeight="1">
      <c r="A22" s="159">
        <v>18</v>
      </c>
      <c r="B22" s="149"/>
      <c r="C22" s="150"/>
      <c r="D22" s="151"/>
      <c r="E22" s="152"/>
      <c r="F22" s="150"/>
      <c r="G22" s="153"/>
      <c r="H22" s="154"/>
      <c r="I22" s="155"/>
      <c r="J22" s="136"/>
    </row>
    <row r="23" spans="1:13" ht="18" customHeight="1">
      <c r="A23" s="159">
        <v>19</v>
      </c>
      <c r="B23" s="149"/>
      <c r="C23" s="150"/>
      <c r="D23" s="151"/>
      <c r="E23" s="152"/>
      <c r="F23" s="156"/>
      <c r="G23" s="156"/>
      <c r="H23" s="154"/>
      <c r="I23" s="155"/>
      <c r="J23" s="136"/>
    </row>
    <row r="24" spans="1:13" ht="18" customHeight="1">
      <c r="A24" s="159">
        <v>20</v>
      </c>
      <c r="B24" s="149"/>
      <c r="C24" s="150"/>
      <c r="D24" s="151"/>
      <c r="E24" s="152"/>
      <c r="F24" s="150"/>
      <c r="G24" s="153"/>
      <c r="H24" s="154"/>
      <c r="I24" s="155"/>
      <c r="J24" s="136"/>
    </row>
    <row r="25" spans="1:13" ht="18" customHeight="1">
      <c r="A25" s="159">
        <v>21</v>
      </c>
      <c r="B25" s="149"/>
      <c r="C25" s="150"/>
      <c r="D25" s="151"/>
      <c r="E25" s="152"/>
      <c r="F25" s="150"/>
      <c r="G25" s="153"/>
      <c r="H25" s="154"/>
      <c r="I25" s="155"/>
      <c r="J25" s="136"/>
    </row>
    <row r="26" spans="1:13">
      <c r="A26" s="159">
        <v>22</v>
      </c>
      <c r="B26" s="149"/>
      <c r="C26" s="150"/>
      <c r="D26" s="151"/>
      <c r="E26" s="152"/>
      <c r="F26" s="150"/>
      <c r="G26" s="153"/>
      <c r="H26" s="154"/>
      <c r="I26" s="155"/>
      <c r="J26" s="136"/>
      <c r="M26" s="11"/>
    </row>
    <row r="27" spans="1:13">
      <c r="A27" s="159">
        <v>23</v>
      </c>
      <c r="B27" s="149"/>
      <c r="C27" s="150"/>
      <c r="D27" s="151"/>
      <c r="E27" s="152"/>
      <c r="F27" s="150"/>
      <c r="G27" s="153"/>
      <c r="H27" s="154"/>
      <c r="I27" s="155"/>
      <c r="J27" s="136"/>
      <c r="M27" s="11"/>
    </row>
    <row r="28" spans="1:13">
      <c r="A28" s="159">
        <v>24</v>
      </c>
      <c r="B28" s="149"/>
      <c r="C28" s="150"/>
      <c r="D28" s="151"/>
      <c r="E28" s="152"/>
      <c r="F28" s="150"/>
      <c r="G28" s="153"/>
      <c r="H28" s="154"/>
      <c r="I28" s="155"/>
      <c r="J28" s="136"/>
    </row>
    <row r="29" spans="1:13">
      <c r="A29" s="159">
        <v>25</v>
      </c>
      <c r="B29" s="149"/>
      <c r="C29" s="130"/>
      <c r="D29" s="151"/>
      <c r="E29" s="152"/>
      <c r="F29" s="156"/>
      <c r="G29" s="156"/>
      <c r="H29" s="154"/>
      <c r="I29" s="155"/>
      <c r="J29" s="136"/>
    </row>
    <row r="30" spans="1:13">
      <c r="A30" s="159">
        <v>26</v>
      </c>
      <c r="B30" s="149"/>
      <c r="C30" s="130"/>
      <c r="D30" s="151"/>
      <c r="E30" s="152"/>
      <c r="F30" s="156"/>
      <c r="G30" s="156"/>
      <c r="H30" s="154"/>
      <c r="I30" s="155"/>
      <c r="J30" s="136"/>
    </row>
    <row r="31" spans="1:13">
      <c r="A31" s="159">
        <v>27</v>
      </c>
      <c r="B31" s="149"/>
      <c r="C31" s="130"/>
      <c r="D31" s="151"/>
      <c r="E31" s="152"/>
      <c r="F31" s="156"/>
      <c r="G31" s="156"/>
      <c r="H31" s="154"/>
      <c r="I31" s="155"/>
      <c r="J31" s="136"/>
    </row>
    <row r="32" spans="1:13">
      <c r="A32" s="159">
        <v>28</v>
      </c>
      <c r="B32" s="149"/>
      <c r="C32" s="130"/>
      <c r="D32" s="151"/>
      <c r="E32" s="152"/>
      <c r="F32" s="156"/>
      <c r="G32" s="156"/>
      <c r="H32" s="154"/>
      <c r="I32" s="155"/>
      <c r="J32" s="136"/>
    </row>
    <row r="33" spans="1:10">
      <c r="A33" s="159">
        <v>29</v>
      </c>
      <c r="B33" s="160"/>
      <c r="C33" s="160"/>
      <c r="D33" s="160"/>
      <c r="E33" s="132"/>
      <c r="F33" s="160"/>
      <c r="G33" s="160"/>
      <c r="H33" s="161"/>
      <c r="I33" s="162"/>
      <c r="J33" s="163"/>
    </row>
    <row r="34" spans="1:10">
      <c r="A34" s="159">
        <v>30</v>
      </c>
      <c r="B34" s="160"/>
      <c r="C34" s="160"/>
      <c r="D34" s="160"/>
      <c r="E34" s="132"/>
      <c r="F34" s="160"/>
      <c r="G34" s="160"/>
      <c r="H34" s="161"/>
      <c r="I34" s="162"/>
      <c r="J34" s="163"/>
    </row>
    <row r="35" spans="1:10">
      <c r="A35" s="159">
        <v>31</v>
      </c>
      <c r="B35" s="160"/>
      <c r="C35" s="160"/>
      <c r="D35" s="131"/>
      <c r="E35" s="132"/>
      <c r="F35" s="138"/>
      <c r="G35" s="160"/>
      <c r="H35" s="161"/>
      <c r="I35" s="140"/>
      <c r="J35" s="136"/>
    </row>
    <row r="36" spans="1:10">
      <c r="A36" s="159">
        <v>32</v>
      </c>
      <c r="B36" s="160"/>
      <c r="C36" s="160"/>
      <c r="D36" s="131"/>
      <c r="E36" s="132"/>
      <c r="F36" s="138"/>
      <c r="G36" s="160"/>
      <c r="H36" s="161"/>
      <c r="I36" s="140"/>
      <c r="J36" s="136"/>
    </row>
    <row r="37" spans="1:10">
      <c r="A37" s="159">
        <v>33</v>
      </c>
      <c r="B37" s="160"/>
      <c r="C37" s="160"/>
      <c r="D37" s="131"/>
      <c r="E37" s="132"/>
      <c r="F37" s="138"/>
      <c r="G37" s="160"/>
      <c r="H37" s="161"/>
      <c r="I37" s="140"/>
      <c r="J37" s="136"/>
    </row>
    <row r="38" spans="1:10">
      <c r="A38" s="159">
        <v>34</v>
      </c>
      <c r="B38" s="160"/>
      <c r="C38" s="160"/>
      <c r="D38" s="131"/>
      <c r="E38" s="132"/>
      <c r="F38" s="138"/>
      <c r="G38" s="160"/>
      <c r="H38" s="161"/>
      <c r="I38" s="140"/>
      <c r="J38" s="136"/>
    </row>
    <row r="39" spans="1:10">
      <c r="A39" s="159">
        <v>35</v>
      </c>
      <c r="B39" s="160"/>
      <c r="C39" s="160"/>
      <c r="D39" s="131"/>
      <c r="E39" s="132"/>
      <c r="F39" s="138"/>
      <c r="G39" s="160"/>
      <c r="H39" s="161"/>
      <c r="I39" s="140"/>
      <c r="J39" s="136"/>
    </row>
    <row r="40" spans="1:10">
      <c r="A40" s="159">
        <v>36</v>
      </c>
      <c r="B40" s="160"/>
      <c r="C40" s="160"/>
      <c r="D40" s="131"/>
      <c r="E40" s="132"/>
      <c r="F40" s="138"/>
      <c r="G40" s="160"/>
      <c r="H40" s="161"/>
      <c r="I40" s="140"/>
      <c r="J40" s="136"/>
    </row>
    <row r="41" spans="1:10">
      <c r="A41" s="159">
        <v>37</v>
      </c>
      <c r="B41" s="160"/>
      <c r="C41" s="160"/>
      <c r="D41" s="131"/>
      <c r="E41" s="132"/>
      <c r="F41" s="138"/>
      <c r="G41" s="160"/>
      <c r="H41" s="161"/>
      <c r="I41" s="140"/>
      <c r="J41" s="136"/>
    </row>
    <row r="42" spans="1:10">
      <c r="A42" s="164">
        <v>38</v>
      </c>
      <c r="B42" s="165"/>
      <c r="C42" s="165"/>
      <c r="D42" s="166"/>
      <c r="E42" s="167"/>
      <c r="F42" s="168"/>
      <c r="G42" s="165"/>
      <c r="H42" s="169"/>
      <c r="I42" s="170"/>
      <c r="J42" s="171"/>
    </row>
  </sheetData>
  <sortState xmlns:xlrd2="http://schemas.microsoft.com/office/spreadsheetml/2017/richdata2" ref="B5:J42">
    <sortCondition ref="B5:B42"/>
    <sortCondition ref="H5:H42"/>
    <sortCondition ref="C5:C42"/>
  </sortState>
  <phoneticPr fontId="1"/>
  <pageMargins left="0.38" right="0.18" top="0.75" bottom="0.75" header="0.3" footer="0.3"/>
  <pageSetup paperSize="9" scale="95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8E93-AE94-4F22-AD93-4A9520D78879}">
  <sheetPr>
    <pageSetUpPr fitToPage="1"/>
  </sheetPr>
  <dimension ref="A1:G60"/>
  <sheetViews>
    <sheetView workbookViewId="0">
      <selection activeCell="E21" sqref="E21"/>
    </sheetView>
  </sheetViews>
  <sheetFormatPr defaultRowHeight="14.4"/>
  <cols>
    <col min="1" max="1" width="15.6640625" style="12" customWidth="1"/>
    <col min="2" max="2" width="12.21875" style="12" customWidth="1"/>
    <col min="3" max="3" width="11.21875" style="14" bestFit="1" customWidth="1"/>
    <col min="4" max="4" width="9.21875" style="12" customWidth="1"/>
    <col min="5" max="5" width="15.6640625" style="12" customWidth="1"/>
    <col min="6" max="6" width="12.21875" style="12" customWidth="1"/>
    <col min="7" max="7" width="11.21875" style="14" bestFit="1" customWidth="1"/>
    <col min="8" max="8" width="4.5546875" style="12" customWidth="1"/>
    <col min="9" max="16384" width="8.88671875" style="12"/>
  </cols>
  <sheetData>
    <row r="1" spans="1:7" ht="19.2">
      <c r="A1" s="199" t="s">
        <v>103</v>
      </c>
      <c r="B1" s="200"/>
      <c r="C1" s="200"/>
      <c r="D1" s="200"/>
      <c r="E1" s="200"/>
      <c r="F1" s="200"/>
      <c r="G1" s="200"/>
    </row>
    <row r="3" spans="1:7" ht="16.2">
      <c r="A3" s="201" t="s">
        <v>56</v>
      </c>
      <c r="B3" s="202"/>
      <c r="C3" s="202"/>
      <c r="E3" s="201" t="s">
        <v>57</v>
      </c>
      <c r="F3" s="202"/>
      <c r="G3" s="202"/>
    </row>
    <row r="5" spans="1:7">
      <c r="A5" s="77" t="s">
        <v>58</v>
      </c>
      <c r="B5" s="77"/>
      <c r="C5" s="78">
        <v>45676</v>
      </c>
      <c r="E5" s="77" t="s">
        <v>65</v>
      </c>
      <c r="F5" s="77"/>
      <c r="G5" s="78">
        <v>45676</v>
      </c>
    </row>
    <row r="6" spans="1:7">
      <c r="A6" s="13" t="s">
        <v>111</v>
      </c>
      <c r="B6" s="123"/>
      <c r="C6" s="15"/>
      <c r="E6" s="13" t="s">
        <v>79</v>
      </c>
      <c r="F6" s="13" t="s">
        <v>85</v>
      </c>
      <c r="G6" s="15">
        <v>40</v>
      </c>
    </row>
    <row r="7" spans="1:7">
      <c r="A7" s="13"/>
      <c r="B7" s="123"/>
      <c r="C7" s="15"/>
      <c r="E7" s="13" t="s">
        <v>76</v>
      </c>
      <c r="F7" s="80" t="s">
        <v>125</v>
      </c>
      <c r="G7" s="15">
        <v>5</v>
      </c>
    </row>
    <row r="8" spans="1:7">
      <c r="E8" s="13"/>
      <c r="F8" s="13"/>
      <c r="G8" s="15"/>
    </row>
    <row r="9" spans="1:7">
      <c r="A9" s="77" t="s">
        <v>59</v>
      </c>
      <c r="B9" s="77"/>
      <c r="C9" s="78">
        <v>45767</v>
      </c>
      <c r="E9" s="13"/>
      <c r="F9" s="13"/>
    </row>
    <row r="10" spans="1:7">
      <c r="A10" s="13" t="s">
        <v>79</v>
      </c>
      <c r="B10" s="123" t="s">
        <v>128</v>
      </c>
      <c r="C10" s="15"/>
      <c r="E10" s="13"/>
      <c r="F10" s="80"/>
    </row>
    <row r="11" spans="1:7">
      <c r="A11" s="125" t="s">
        <v>75</v>
      </c>
      <c r="B11" s="123" t="s">
        <v>129</v>
      </c>
      <c r="C11" s="15"/>
      <c r="E11" s="119"/>
      <c r="F11" s="119"/>
      <c r="G11" s="120"/>
    </row>
    <row r="12" spans="1:7">
      <c r="A12" s="13" t="s">
        <v>77</v>
      </c>
      <c r="B12" s="123" t="s">
        <v>130</v>
      </c>
      <c r="C12" s="15"/>
      <c r="E12" s="77" t="s">
        <v>66</v>
      </c>
      <c r="F12" s="77"/>
      <c r="G12" s="78">
        <v>45767</v>
      </c>
    </row>
    <row r="13" spans="1:7">
      <c r="A13" s="13" t="s">
        <v>74</v>
      </c>
      <c r="B13" s="123" t="s">
        <v>131</v>
      </c>
      <c r="C13" s="15"/>
      <c r="E13" s="125" t="s">
        <v>75</v>
      </c>
      <c r="F13" s="13" t="s">
        <v>68</v>
      </c>
      <c r="G13" s="15">
        <v>40</v>
      </c>
    </row>
    <row r="14" spans="1:7">
      <c r="E14" s="13" t="s">
        <v>77</v>
      </c>
      <c r="F14" s="13" t="s">
        <v>69</v>
      </c>
      <c r="G14" s="15">
        <v>30</v>
      </c>
    </row>
    <row r="15" spans="1:7">
      <c r="E15" s="13" t="s">
        <v>79</v>
      </c>
      <c r="F15" s="13" t="s">
        <v>70</v>
      </c>
      <c r="G15" s="15">
        <v>25</v>
      </c>
    </row>
    <row r="16" spans="1:7">
      <c r="A16" s="77" t="s">
        <v>60</v>
      </c>
      <c r="B16" s="77"/>
      <c r="C16" s="78">
        <v>45788</v>
      </c>
      <c r="E16" s="13" t="s">
        <v>74</v>
      </c>
      <c r="F16" s="13" t="s">
        <v>71</v>
      </c>
      <c r="G16" s="15">
        <v>15</v>
      </c>
    </row>
    <row r="17" spans="1:7">
      <c r="A17" s="13"/>
      <c r="B17" s="123"/>
      <c r="C17" s="172"/>
      <c r="E17" s="13" t="s">
        <v>78</v>
      </c>
      <c r="F17" s="80" t="s">
        <v>125</v>
      </c>
      <c r="G17" s="15">
        <v>5</v>
      </c>
    </row>
    <row r="18" spans="1:7">
      <c r="A18" s="13"/>
      <c r="B18" s="123"/>
      <c r="C18" s="15"/>
      <c r="E18" s="13" t="s">
        <v>76</v>
      </c>
      <c r="F18" s="177" t="s">
        <v>125</v>
      </c>
      <c r="G18" s="126">
        <v>5</v>
      </c>
    </row>
    <row r="20" spans="1:7">
      <c r="A20" s="77" t="s">
        <v>63</v>
      </c>
      <c r="B20" s="79"/>
      <c r="C20" s="78">
        <v>45823</v>
      </c>
      <c r="E20" s="77" t="s">
        <v>109</v>
      </c>
      <c r="F20" s="77"/>
      <c r="G20" s="78">
        <v>45813</v>
      </c>
    </row>
    <row r="21" spans="1:7">
      <c r="A21" s="13"/>
      <c r="B21" s="123"/>
      <c r="C21" s="15"/>
      <c r="E21" s="13"/>
      <c r="F21" s="13" t="s">
        <v>68</v>
      </c>
      <c r="G21" s="15">
        <v>40</v>
      </c>
    </row>
    <row r="22" spans="1:7">
      <c r="A22" s="13"/>
      <c r="B22" s="123"/>
      <c r="C22" s="15"/>
      <c r="E22" s="13"/>
      <c r="F22" s="13" t="s">
        <v>69</v>
      </c>
      <c r="G22" s="15">
        <v>30</v>
      </c>
    </row>
    <row r="23" spans="1:7">
      <c r="E23" s="13"/>
      <c r="F23" s="13" t="s">
        <v>70</v>
      </c>
      <c r="G23" s="15">
        <v>25</v>
      </c>
    </row>
    <row r="24" spans="1:7">
      <c r="A24" s="77" t="s">
        <v>61</v>
      </c>
      <c r="B24" s="79"/>
      <c r="C24" s="78">
        <v>45837</v>
      </c>
      <c r="E24" s="13"/>
      <c r="F24" s="13" t="s">
        <v>71</v>
      </c>
      <c r="G24" s="15">
        <v>15</v>
      </c>
    </row>
    <row r="25" spans="1:7">
      <c r="A25" s="13"/>
      <c r="B25" s="123"/>
      <c r="C25" s="15"/>
      <c r="E25" s="13"/>
      <c r="F25" s="13" t="s">
        <v>72</v>
      </c>
      <c r="G25" s="15">
        <v>14</v>
      </c>
    </row>
    <row r="26" spans="1:7">
      <c r="A26" s="13"/>
      <c r="B26" s="123"/>
      <c r="C26" s="15"/>
      <c r="E26" s="13"/>
      <c r="F26" s="13" t="s">
        <v>73</v>
      </c>
      <c r="G26" s="15">
        <v>13</v>
      </c>
    </row>
    <row r="27" spans="1:7">
      <c r="E27" s="13"/>
      <c r="F27" s="13" t="s">
        <v>115</v>
      </c>
      <c r="G27" s="15">
        <v>12</v>
      </c>
    </row>
    <row r="28" spans="1:7">
      <c r="A28" s="77" t="s">
        <v>62</v>
      </c>
      <c r="B28" s="77"/>
      <c r="C28" s="78">
        <v>45844</v>
      </c>
    </row>
    <row r="29" spans="1:7">
      <c r="A29" s="13"/>
      <c r="B29" s="123"/>
      <c r="C29" s="15"/>
      <c r="E29" s="77" t="s">
        <v>116</v>
      </c>
      <c r="F29" s="77"/>
      <c r="G29" s="78">
        <v>45862</v>
      </c>
    </row>
    <row r="30" spans="1:7">
      <c r="A30" s="13"/>
      <c r="B30" s="123"/>
      <c r="C30" s="15"/>
      <c r="E30" s="13"/>
      <c r="F30" s="13" t="s">
        <v>68</v>
      </c>
      <c r="G30" s="15">
        <v>40</v>
      </c>
    </row>
    <row r="31" spans="1:7">
      <c r="E31" s="13"/>
      <c r="F31" s="13" t="s">
        <v>69</v>
      </c>
      <c r="G31" s="15">
        <v>30</v>
      </c>
    </row>
    <row r="32" spans="1:7">
      <c r="A32" s="77"/>
      <c r="B32" s="77"/>
      <c r="C32" s="78"/>
      <c r="E32" s="13"/>
      <c r="F32" s="13" t="s">
        <v>70</v>
      </c>
      <c r="G32" s="15">
        <v>25</v>
      </c>
    </row>
    <row r="33" spans="1:7">
      <c r="A33" s="13"/>
      <c r="B33" s="123"/>
      <c r="C33" s="15"/>
      <c r="E33" s="13"/>
      <c r="F33" s="13" t="s">
        <v>71</v>
      </c>
      <c r="G33" s="15">
        <v>15</v>
      </c>
    </row>
    <row r="34" spans="1:7">
      <c r="A34" s="13"/>
      <c r="B34" s="123"/>
      <c r="C34" s="15"/>
      <c r="E34" s="13"/>
      <c r="F34" s="13" t="s">
        <v>72</v>
      </c>
      <c r="G34" s="15">
        <v>14</v>
      </c>
    </row>
    <row r="35" spans="1:7">
      <c r="A35" s="13"/>
      <c r="B35" s="123"/>
      <c r="C35" s="15"/>
      <c r="E35" s="13"/>
      <c r="F35" s="13" t="s">
        <v>73</v>
      </c>
      <c r="G35" s="15">
        <v>13</v>
      </c>
    </row>
    <row r="36" spans="1:7">
      <c r="A36" s="13"/>
      <c r="B36" s="123"/>
      <c r="C36" s="15"/>
    </row>
    <row r="37" spans="1:7">
      <c r="A37" s="77"/>
      <c r="B37" s="77"/>
      <c r="C37" s="78"/>
      <c r="E37" s="77" t="s">
        <v>100</v>
      </c>
      <c r="F37" s="77"/>
      <c r="G37" s="78">
        <v>45911</v>
      </c>
    </row>
    <row r="38" spans="1:7">
      <c r="A38" s="13"/>
      <c r="B38" s="123"/>
      <c r="C38" s="15"/>
      <c r="E38" s="13"/>
      <c r="F38" s="13" t="s">
        <v>68</v>
      </c>
      <c r="G38" s="15">
        <v>40</v>
      </c>
    </row>
    <row r="39" spans="1:7">
      <c r="A39" s="13"/>
      <c r="B39" s="123"/>
      <c r="C39" s="15"/>
      <c r="E39" s="13"/>
      <c r="F39" s="13" t="s">
        <v>69</v>
      </c>
      <c r="G39" s="15">
        <v>30</v>
      </c>
    </row>
    <row r="40" spans="1:7">
      <c r="A40" s="13"/>
      <c r="B40" s="123"/>
      <c r="C40" s="15"/>
      <c r="E40" s="13"/>
      <c r="F40" s="13" t="s">
        <v>70</v>
      </c>
      <c r="G40" s="15">
        <v>25</v>
      </c>
    </row>
    <row r="41" spans="1:7">
      <c r="E41" s="13"/>
      <c r="F41" s="13" t="s">
        <v>71</v>
      </c>
      <c r="G41" s="15">
        <v>15</v>
      </c>
    </row>
    <row r="42" spans="1:7">
      <c r="A42" s="77" t="s">
        <v>64</v>
      </c>
      <c r="B42" s="77"/>
      <c r="C42" s="78">
        <v>45984</v>
      </c>
      <c r="E42" s="13"/>
      <c r="F42" s="13" t="s">
        <v>72</v>
      </c>
      <c r="G42" s="15">
        <v>14</v>
      </c>
    </row>
    <row r="43" spans="1:7">
      <c r="A43" s="13"/>
      <c r="B43" s="123"/>
      <c r="C43" s="15"/>
      <c r="E43" s="13"/>
      <c r="F43" s="13" t="s">
        <v>73</v>
      </c>
      <c r="G43" s="15">
        <v>13</v>
      </c>
    </row>
    <row r="44" spans="1:7">
      <c r="A44" s="13"/>
      <c r="B44" s="123"/>
      <c r="C44" s="15"/>
      <c r="E44" s="13"/>
      <c r="F44" s="80"/>
      <c r="G44" s="15"/>
    </row>
    <row r="46" spans="1:7">
      <c r="A46" s="77" t="s">
        <v>124</v>
      </c>
      <c r="B46" s="77"/>
      <c r="C46" s="78">
        <v>46005</v>
      </c>
      <c r="E46" s="77" t="s">
        <v>123</v>
      </c>
      <c r="F46" s="77"/>
      <c r="G46" s="78">
        <v>45944</v>
      </c>
    </row>
    <row r="47" spans="1:7">
      <c r="A47" s="13"/>
      <c r="B47" s="123"/>
      <c r="C47" s="15"/>
      <c r="E47" s="13"/>
      <c r="F47" s="13" t="s">
        <v>68</v>
      </c>
      <c r="G47" s="15">
        <v>40</v>
      </c>
    </row>
    <row r="48" spans="1:7">
      <c r="A48" s="13"/>
      <c r="B48" s="123"/>
      <c r="C48" s="15"/>
      <c r="E48" s="13"/>
      <c r="F48" s="13" t="s">
        <v>69</v>
      </c>
      <c r="G48" s="15">
        <v>30</v>
      </c>
    </row>
    <row r="49" spans="1:7">
      <c r="A49" s="13"/>
      <c r="B49" s="123"/>
      <c r="C49" s="15"/>
      <c r="E49" s="13"/>
      <c r="F49" s="13" t="s">
        <v>70</v>
      </c>
      <c r="G49" s="15">
        <v>25</v>
      </c>
    </row>
    <row r="50" spans="1:7">
      <c r="A50" s="13"/>
      <c r="B50" s="123"/>
      <c r="C50" s="15"/>
      <c r="E50" s="13"/>
      <c r="F50" s="13" t="s">
        <v>71</v>
      </c>
      <c r="G50" s="15">
        <v>15</v>
      </c>
    </row>
    <row r="51" spans="1:7">
      <c r="A51" s="13"/>
      <c r="B51" s="15"/>
      <c r="C51" s="15"/>
      <c r="E51" s="13"/>
      <c r="F51" s="13" t="s">
        <v>72</v>
      </c>
      <c r="G51" s="15">
        <v>14</v>
      </c>
    </row>
    <row r="52" spans="1:7">
      <c r="E52" s="13"/>
      <c r="F52" s="13" t="s">
        <v>73</v>
      </c>
      <c r="G52" s="15">
        <v>13</v>
      </c>
    </row>
    <row r="53" spans="1:7">
      <c r="E53" s="13"/>
      <c r="F53" s="80"/>
      <c r="G53" s="15"/>
    </row>
    <row r="54" spans="1:7">
      <c r="E54" s="125"/>
      <c r="F54" s="125"/>
      <c r="G54" s="126"/>
    </row>
    <row r="55" spans="1:7">
      <c r="E55" s="77" t="s">
        <v>67</v>
      </c>
      <c r="F55" s="77"/>
      <c r="G55" s="78">
        <v>46005</v>
      </c>
    </row>
    <row r="56" spans="1:7">
      <c r="E56" s="13"/>
      <c r="F56" s="13"/>
      <c r="G56" s="15"/>
    </row>
    <row r="57" spans="1:7">
      <c r="E57" s="13"/>
      <c r="F57" s="13"/>
      <c r="G57" s="15"/>
    </row>
    <row r="58" spans="1:7">
      <c r="E58" s="13"/>
      <c r="F58" s="13"/>
      <c r="G58" s="15"/>
    </row>
    <row r="59" spans="1:7">
      <c r="E59" s="13"/>
      <c r="F59" s="13"/>
      <c r="G59" s="15"/>
    </row>
    <row r="60" spans="1:7">
      <c r="E60" s="13"/>
      <c r="F60" s="13"/>
      <c r="G60" s="15"/>
    </row>
  </sheetData>
  <mergeCells count="3">
    <mergeCell ref="A1:G1"/>
    <mergeCell ref="A3:C3"/>
    <mergeCell ref="E3:G3"/>
  </mergeCells>
  <phoneticPr fontId="1"/>
  <pageMargins left="0.7" right="0.7" top="0.75" bottom="0.75" header="0.3" footer="0.3"/>
  <pageSetup paperSize="9" scale="97" fitToWidth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一覧表</vt:lpstr>
      <vt:lpstr>三ツ星入賞</vt:lpstr>
      <vt:lpstr>トーナメント結果</vt:lpstr>
      <vt:lpstr>魚拓</vt:lpstr>
      <vt:lpstr>大会得点</vt:lpstr>
      <vt:lpstr>トーナメント結果!Print_Area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塩飽雅裕</dc:creator>
  <cp:lastModifiedBy>雅裕 塩飽</cp:lastModifiedBy>
  <cp:lastPrinted>2024-06-16T05:13:30Z</cp:lastPrinted>
  <dcterms:created xsi:type="dcterms:W3CDTF">2021-03-15T08:27:23Z</dcterms:created>
  <dcterms:modified xsi:type="dcterms:W3CDTF">2025-05-06T01:59:18Z</dcterms:modified>
</cp:coreProperties>
</file>